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1" l="1"/>
  <c r="G36" i="1"/>
  <c r="F36" i="1"/>
  <c r="E36" i="1"/>
  <c r="D36" i="1"/>
  <c r="B35" i="1"/>
  <c r="B36" i="1" s="1"/>
  <c r="H91" i="1" l="1"/>
  <c r="G91" i="1"/>
  <c r="D91" i="1"/>
  <c r="C91" i="1"/>
  <c r="B90" i="1"/>
  <c r="B91" i="1" s="1"/>
  <c r="B93" i="1"/>
  <c r="G93" i="1" s="1"/>
  <c r="B94" i="1"/>
  <c r="G94" i="1" s="1"/>
  <c r="H86" i="1"/>
  <c r="G86" i="1"/>
  <c r="F86" i="1"/>
  <c r="E86" i="1"/>
  <c r="D86" i="1"/>
  <c r="C86" i="1"/>
  <c r="B85" i="1"/>
  <c r="B86" i="1" s="1"/>
  <c r="C82" i="1"/>
  <c r="C83" i="1" s="1"/>
  <c r="C122" i="1"/>
  <c r="B121" i="1"/>
  <c r="G121" i="1" s="1"/>
  <c r="H121" i="1" s="1"/>
  <c r="B120" i="1"/>
  <c r="G120" i="1" s="1"/>
  <c r="H120" i="1" s="1"/>
  <c r="G119" i="1"/>
  <c r="H119" i="1" s="1"/>
  <c r="B118" i="1"/>
  <c r="G118" i="1" s="1"/>
  <c r="H118" i="1" s="1"/>
  <c r="D117" i="1"/>
  <c r="E117" i="1" s="1"/>
  <c r="D116" i="1"/>
  <c r="C113" i="1"/>
  <c r="D113" i="1" s="1"/>
  <c r="C112" i="1"/>
  <c r="B111" i="1"/>
  <c r="H111" i="1" s="1"/>
  <c r="B110" i="1"/>
  <c r="H110" i="1" s="1"/>
  <c r="D109" i="1"/>
  <c r="D108" i="1"/>
  <c r="E108" i="1" s="1"/>
  <c r="F108" i="1" s="1"/>
  <c r="C105" i="1"/>
  <c r="D105" i="1" s="1"/>
  <c r="E105" i="1" s="1"/>
  <c r="C104" i="1"/>
  <c r="B103" i="1"/>
  <c r="H103" i="1" s="1"/>
  <c r="B102" i="1"/>
  <c r="H102" i="1" s="1"/>
  <c r="B101" i="1"/>
  <c r="G101" i="1" s="1"/>
  <c r="H101" i="1" s="1"/>
  <c r="B100" i="1"/>
  <c r="H100" i="1" s="1"/>
  <c r="C99" i="1"/>
  <c r="B99" i="1"/>
  <c r="H99" i="1" s="1"/>
  <c r="B98" i="1"/>
  <c r="H98" i="1" s="1"/>
  <c r="B97" i="1"/>
  <c r="G97" i="1" s="1"/>
  <c r="H97" i="1" s="1"/>
  <c r="B96" i="1"/>
  <c r="G96" i="1" s="1"/>
  <c r="B95" i="1"/>
  <c r="G95" i="1" s="1"/>
  <c r="H95" i="1" s="1"/>
  <c r="C80" i="1"/>
  <c r="B79" i="1"/>
  <c r="B78" i="1"/>
  <c r="B76" i="1"/>
  <c r="B75" i="1"/>
  <c r="B74" i="1"/>
  <c r="H74" i="1" s="1"/>
  <c r="B73" i="1"/>
  <c r="D72" i="1"/>
  <c r="B71" i="1"/>
  <c r="B70" i="1"/>
  <c r="G70" i="1" s="1"/>
  <c r="H70" i="1" s="1"/>
  <c r="H80" i="1" s="1"/>
  <c r="H68" i="1"/>
  <c r="G68" i="1"/>
  <c r="F68" i="1"/>
  <c r="E68" i="1"/>
  <c r="D68" i="1"/>
  <c r="C68" i="1"/>
  <c r="B67" i="1"/>
  <c r="B66" i="1"/>
  <c r="H64" i="1"/>
  <c r="G64" i="1"/>
  <c r="F64" i="1"/>
  <c r="E64" i="1"/>
  <c r="D64" i="1"/>
  <c r="C64" i="1"/>
  <c r="B63" i="1"/>
  <c r="B62" i="1"/>
  <c r="B60" i="1"/>
  <c r="H58" i="1"/>
  <c r="G58" i="1"/>
  <c r="F58" i="1"/>
  <c r="E58" i="1"/>
  <c r="D58" i="1"/>
  <c r="C58" i="1"/>
  <c r="B57" i="1"/>
  <c r="B56" i="1"/>
  <c r="H54" i="1"/>
  <c r="G54" i="1"/>
  <c r="F54" i="1"/>
  <c r="E54" i="1"/>
  <c r="D54" i="1"/>
  <c r="C54" i="1"/>
  <c r="B53" i="1"/>
  <c r="B52" i="1"/>
  <c r="B51" i="1"/>
  <c r="B49" i="1"/>
  <c r="B48" i="1"/>
  <c r="F46" i="1"/>
  <c r="E46" i="1"/>
  <c r="D46" i="1"/>
  <c r="C46" i="1"/>
  <c r="B45" i="1"/>
  <c r="B46" i="1" s="1"/>
  <c r="F43" i="1"/>
  <c r="E43" i="1"/>
  <c r="D43" i="1"/>
  <c r="C43" i="1"/>
  <c r="B42" i="1"/>
  <c r="B43" i="1" s="1"/>
  <c r="E39" i="1"/>
  <c r="D39" i="1"/>
  <c r="F39" i="1" s="1"/>
  <c r="C38" i="1"/>
  <c r="C40" i="1" s="1"/>
  <c r="C36" i="1"/>
  <c r="H35" i="1"/>
  <c r="H36" i="1" s="1"/>
  <c r="F33" i="1"/>
  <c r="E33" i="1"/>
  <c r="D33" i="1"/>
  <c r="C33" i="1"/>
  <c r="B32" i="1"/>
  <c r="B33" i="1" s="1"/>
  <c r="C30" i="1"/>
  <c r="B29" i="1"/>
  <c r="D28" i="1"/>
  <c r="D27" i="1"/>
  <c r="D26" i="1"/>
  <c r="E26" i="1" s="1"/>
  <c r="F26" i="1" s="1"/>
  <c r="D25" i="1"/>
  <c r="D24" i="1"/>
  <c r="E24" i="1" s="1"/>
  <c r="F24" i="1" s="1"/>
  <c r="C22" i="1"/>
  <c r="D21" i="1"/>
  <c r="E21" i="1" s="1"/>
  <c r="G20" i="1"/>
  <c r="H20" i="1" s="1"/>
  <c r="D20" i="1"/>
  <c r="E20" i="1" s="1"/>
  <c r="H18" i="1"/>
  <c r="G18" i="1"/>
  <c r="C18" i="1"/>
  <c r="B17" i="1"/>
  <c r="B15" i="1"/>
  <c r="B14" i="1"/>
  <c r="B13" i="1"/>
  <c r="B12" i="1"/>
  <c r="B11" i="1"/>
  <c r="B10" i="1"/>
  <c r="B9" i="1"/>
  <c r="D8" i="1"/>
  <c r="E8" i="1" s="1"/>
  <c r="D7" i="1"/>
  <c r="F5" i="1"/>
  <c r="E5" i="1"/>
  <c r="D5" i="1"/>
  <c r="C5" i="1"/>
  <c r="H5" i="1"/>
  <c r="G5" i="1"/>
  <c r="B4" i="1"/>
  <c r="B5" i="1" s="1"/>
  <c r="H93" i="1" l="1"/>
  <c r="B68" i="1"/>
  <c r="B58" i="1"/>
  <c r="H94" i="1"/>
  <c r="H106" i="1" s="1"/>
  <c r="H96" i="1"/>
  <c r="D38" i="1"/>
  <c r="D40" i="1" s="1"/>
  <c r="G42" i="1"/>
  <c r="G43" i="1" s="1"/>
  <c r="B64" i="1"/>
  <c r="D122" i="1"/>
  <c r="B39" i="1"/>
  <c r="G39" i="1" s="1"/>
  <c r="E22" i="1"/>
  <c r="C106" i="1"/>
  <c r="G102" i="1"/>
  <c r="E116" i="1"/>
  <c r="E122" i="1" s="1"/>
  <c r="D18" i="1"/>
  <c r="B54" i="1"/>
  <c r="D82" i="1"/>
  <c r="D83" i="1" s="1"/>
  <c r="D22" i="1"/>
  <c r="D30" i="1"/>
  <c r="E113" i="1"/>
  <c r="F113" i="1" s="1"/>
  <c r="F117" i="1"/>
  <c r="B117" i="1" s="1"/>
  <c r="G117" i="1" s="1"/>
  <c r="H117" i="1" s="1"/>
  <c r="F8" i="1"/>
  <c r="B8" i="1" s="1"/>
  <c r="F21" i="1"/>
  <c r="B21" i="1"/>
  <c r="F20" i="1"/>
  <c r="B24" i="1"/>
  <c r="E27" i="1"/>
  <c r="F27" i="1" s="1"/>
  <c r="E28" i="1"/>
  <c r="F28" i="1" s="1"/>
  <c r="E38" i="1"/>
  <c r="E72" i="1"/>
  <c r="G74" i="1"/>
  <c r="G80" i="1" s="1"/>
  <c r="D80" i="1"/>
  <c r="G100" i="1"/>
  <c r="F105" i="1"/>
  <c r="B108" i="1"/>
  <c r="E109" i="1"/>
  <c r="G111" i="1"/>
  <c r="D112" i="1"/>
  <c r="E7" i="1"/>
  <c r="E25" i="1"/>
  <c r="G98" i="1"/>
  <c r="G99" i="1"/>
  <c r="G103" i="1"/>
  <c r="D104" i="1"/>
  <c r="G110" i="1"/>
  <c r="E112" i="1"/>
  <c r="F112" i="1" s="1"/>
  <c r="C114" i="1"/>
  <c r="B28" i="1" l="1"/>
  <c r="E82" i="1"/>
  <c r="E83" i="1" s="1"/>
  <c r="H42" i="1"/>
  <c r="H43" i="1" s="1"/>
  <c r="F22" i="1"/>
  <c r="F116" i="1"/>
  <c r="B112" i="1"/>
  <c r="B27" i="1"/>
  <c r="F82" i="1"/>
  <c r="D114" i="1"/>
  <c r="E18" i="1"/>
  <c r="F7" i="1"/>
  <c r="F18" i="1" s="1"/>
  <c r="F109" i="1"/>
  <c r="F114" i="1" s="1"/>
  <c r="E114" i="1"/>
  <c r="E80" i="1"/>
  <c r="F72" i="1"/>
  <c r="B22" i="1"/>
  <c r="G21" i="1"/>
  <c r="E104" i="1"/>
  <c r="D106" i="1"/>
  <c r="E40" i="1"/>
  <c r="F38" i="1"/>
  <c r="F25" i="1"/>
  <c r="F30" i="1" s="1"/>
  <c r="E30" i="1"/>
  <c r="B105" i="1"/>
  <c r="H108" i="1"/>
  <c r="G108" i="1"/>
  <c r="G106" i="1"/>
  <c r="B113" i="1"/>
  <c r="B109" i="1" l="1"/>
  <c r="B114" i="1"/>
  <c r="B30" i="1"/>
  <c r="F122" i="1"/>
  <c r="B116" i="1"/>
  <c r="F83" i="1"/>
  <c r="B82" i="1"/>
  <c r="B7" i="1"/>
  <c r="B18" i="1" s="1"/>
  <c r="F104" i="1"/>
  <c r="F106" i="1" s="1"/>
  <c r="E106" i="1"/>
  <c r="F80" i="1"/>
  <c r="B72" i="1"/>
  <c r="B80" i="1" s="1"/>
  <c r="B104" i="1"/>
  <c r="B106" i="1" s="1"/>
  <c r="G22" i="1"/>
  <c r="H21" i="1"/>
  <c r="H22" i="1" s="1"/>
  <c r="G109" i="1"/>
  <c r="G114" i="1" s="1"/>
  <c r="H109" i="1"/>
  <c r="H114" i="1" s="1"/>
  <c r="F40" i="1"/>
  <c r="B38" i="1"/>
  <c r="B122" i="1" l="1"/>
  <c r="B123" i="1" s="1"/>
  <c r="G116" i="1"/>
  <c r="G82" i="1"/>
  <c r="G83" i="1" s="1"/>
  <c r="H82" i="1"/>
  <c r="H83" i="1" s="1"/>
  <c r="B83" i="1"/>
  <c r="G38" i="1"/>
  <c r="G40" i="1" s="1"/>
  <c r="B40" i="1"/>
  <c r="B87" i="1" l="1"/>
  <c r="H116" i="1"/>
  <c r="H122" i="1" s="1"/>
  <c r="G122" i="1"/>
</calcChain>
</file>

<file path=xl/sharedStrings.xml><?xml version="1.0" encoding="utf-8"?>
<sst xmlns="http://schemas.openxmlformats.org/spreadsheetml/2006/main" count="128" uniqueCount="96">
  <si>
    <t>наименование показателя</t>
  </si>
  <si>
    <t>1 кв</t>
  </si>
  <si>
    <t>2 кв</t>
  </si>
  <si>
    <t>3 кв</t>
  </si>
  <si>
    <t>4 кв</t>
  </si>
  <si>
    <t>Развитие муниципальной службыв муниципальном образовании</t>
  </si>
  <si>
    <t>Итого:</t>
  </si>
  <si>
    <t>Администрация</t>
  </si>
  <si>
    <t>оплата труда муниципальным служащим</t>
  </si>
  <si>
    <t>начисления на оплату труда муниципальным служащим</t>
  </si>
  <si>
    <t>командир. Расходы</t>
  </si>
  <si>
    <t>оплата услуг связи</t>
  </si>
  <si>
    <t>коммунальные услуги (отопление)</t>
  </si>
  <si>
    <t>коммунальные услуги (освещение)</t>
  </si>
  <si>
    <t>коммунальные услуги (вода)</t>
  </si>
  <si>
    <t>ремонт</t>
  </si>
  <si>
    <t>прочие услуги</t>
  </si>
  <si>
    <t>основные ср-ва</t>
  </si>
  <si>
    <t>Глава администрации</t>
  </si>
  <si>
    <t>оплата труда</t>
  </si>
  <si>
    <t>начисления на оплату труда</t>
  </si>
  <si>
    <t>МБТ</t>
  </si>
  <si>
    <t>полномочия по кассовому обслуживанию</t>
  </si>
  <si>
    <t>Полномочия по обеспечению деятельности финансового контроля</t>
  </si>
  <si>
    <t>Полномочия по  внутреннему муниципальному финансовому контролю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</si>
  <si>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</si>
  <si>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в области градостроительной деятельности</t>
  </si>
  <si>
    <t>Полномочия по расчету тарифов</t>
  </si>
  <si>
    <t>Резервный фонд</t>
  </si>
  <si>
    <t>прочие расходы</t>
  </si>
  <si>
    <t>Другие общегосударственные вопросы</t>
  </si>
  <si>
    <t>ВУС</t>
  </si>
  <si>
    <t>Оплата труда</t>
  </si>
  <si>
    <t>Начисления на оплату труда</t>
  </si>
  <si>
    <t>ГО ЧС</t>
  </si>
  <si>
    <t>функционирование органов в сфере национальной безопасности, правоохранитеьной деятельности и обороны</t>
  </si>
  <si>
    <t>Противопожарная безопасность</t>
  </si>
  <si>
    <t>ДОРОГИ</t>
  </si>
  <si>
    <t>дороги на учет</t>
  </si>
  <si>
    <t>Национальная экономика</t>
  </si>
  <si>
    <t>Малый бизнес и предпринимательство</t>
  </si>
  <si>
    <t>Мероприятия по землеустройству</t>
  </si>
  <si>
    <t>Жилищное хозяйство</t>
  </si>
  <si>
    <t>субсидии на переселение граждан из авариного жилого фонда</t>
  </si>
  <si>
    <r>
      <t>услуги по содержанию имущества</t>
    </r>
    <r>
      <rPr>
        <sz val="8"/>
        <rFont val="Arial Cyr"/>
        <charset val="204"/>
      </rPr>
      <t>(Под.п."Капитальный ремонт многоквартирных домов" МП"Обеспечение качественным жильем граждан на территории МО"</t>
    </r>
  </si>
  <si>
    <t>реализация мероприятий по обеспечению жиьем молодых семей</t>
  </si>
  <si>
    <t>Коммунальное хозяйство</t>
  </si>
  <si>
    <t>Бюджетные инвестиции на строительство и реконструкцию объектов газоснабжения</t>
  </si>
  <si>
    <t>Благоустройство</t>
  </si>
  <si>
    <t>Молодежная политика</t>
  </si>
  <si>
    <t>ДК</t>
  </si>
  <si>
    <t>транспортные услуги</t>
  </si>
  <si>
    <t>коммунальные услуги (водоснабжение)</t>
  </si>
  <si>
    <t>Библиотека</t>
  </si>
  <si>
    <t>Пенсионное обеспечение</t>
  </si>
  <si>
    <t>пенсионное обеспечение</t>
  </si>
  <si>
    <t>Спорт</t>
  </si>
  <si>
    <t>строительство СОК</t>
  </si>
  <si>
    <t>ВСЕГО:</t>
  </si>
  <si>
    <t>Адмнистрация</t>
  </si>
  <si>
    <t>МКУК Плодовский КСК</t>
  </si>
  <si>
    <t>Массовый спорт</t>
  </si>
  <si>
    <t>Обучение муниципальных служащих</t>
  </si>
  <si>
    <t>Охранная и пожарная сигнализация, правовая система, обслуживание 1С, обслуживание оргтехники.</t>
  </si>
  <si>
    <t>канцелярия</t>
  </si>
  <si>
    <t>Оценка имущества и регистрация прав</t>
  </si>
  <si>
    <t>исполнение предписаний по результатам проверки (указатели, организация подъезда)</t>
  </si>
  <si>
    <t>Ремонт а/дорог (грунтовка)</t>
  </si>
  <si>
    <t>содержание дорог</t>
  </si>
  <si>
    <t>дорожная разметка и знаки</t>
  </si>
  <si>
    <t xml:space="preserve">Реализация областного закона от 14.12.12 № 3-ОЗ (устройство тротуара вдоль стадиона по ул. Папковой Плодовое) ОБ 1059,3 тыс.руб.  МБ 130,925 тыс.руб. </t>
  </si>
  <si>
    <t xml:space="preserve">Реализация областного закона от 14.12.12 № 147-ОЗ "О содействии развитию на части территории МО  ЛО иных форм МСУ (ремонт грунтовых дорог по ул. Лесная пос. Красное, ул.Ладожская пос. Кутузовское, ул.Первомайская пос. Соловьевка) ОБ 756,5 тыс.руб.  МБ 72,0 тыс.руб.    </t>
  </si>
  <si>
    <t>смета на кап. Ремонт дома в пос. Солнечное (Полищук)</t>
  </si>
  <si>
    <t>Убытки бани</t>
  </si>
  <si>
    <t>Уличное освещение</t>
  </si>
  <si>
    <t>Уличное освещение (ремонт)</t>
  </si>
  <si>
    <t>Вывоз мусора</t>
  </si>
  <si>
    <t>обслуживание пляжей</t>
  </si>
  <si>
    <t>окос территории, уборка терриории, снос дома Сонечное</t>
  </si>
  <si>
    <t>инициативные решения граждан</t>
  </si>
  <si>
    <t>Реализация областного закона от 14.12.12 № 147-ОЗ "О содействии развитию на части территории МО  ЛО иных форм МСУ  (обустройство детской площадки ул.Лесная пос.Веснино, устрйства ограждения полисадников у домов 3и19 по ул. Механизаторов пос.Тракторное) ОБ 745,8 тыс.руб, МБ 92.178 тыс.руб.</t>
  </si>
  <si>
    <t>Реализация мероприятия по борьбе с борщевиком Сосновского ОБ 127,0 тыс руб. МБ 73,0 тыс. руб.</t>
  </si>
  <si>
    <t>депутатские Иванов (обустройство детской площадки ул. Парковая напротив д.4 пос. Плодовое) ОБ 760,0 тыс.руб. МБ 40,0 тыс.руб.</t>
  </si>
  <si>
    <t>депутатские Беляев (обустройство детской площадки между 10, 5 и 15 домами пос. Плодовое) ОБ 450,0 тыс.руб. МБ 23,68421 тыс.руб.</t>
  </si>
  <si>
    <t>детская трудовая бригада</t>
  </si>
  <si>
    <t>обслуживание здания, счетчиков, а/м</t>
  </si>
  <si>
    <t>обслуживание охранных и пожарных сигнализаций, оргтехники, программного оборудования</t>
  </si>
  <si>
    <t>проведение мероприятий</t>
  </si>
  <si>
    <t>каецелярия</t>
  </si>
  <si>
    <t>бензин</t>
  </si>
  <si>
    <t>оплата труда ОБ/МБ 50/50</t>
  </si>
  <si>
    <t>начисления на оплату труда ОБ/МБ 50/50</t>
  </si>
  <si>
    <t>Обслуживание бассейн</t>
  </si>
  <si>
    <t>расходы на мероприятия</t>
  </si>
  <si>
    <t>выплаты спортсменам</t>
  </si>
  <si>
    <t>Всего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</si>
</sst>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4" fontId="0" fillId="3" borderId="6" xfId="0" applyNumberFormat="1" applyFill="1" applyBorder="1" applyAlignment="1">
      <alignment wrapText="1"/>
    </xf>
    <xf numFmtId="4" fontId="0" fillId="3" borderId="7" xfId="0" applyNumberFormat="1" applyFill="1" applyBorder="1" applyAlignment="1">
      <alignment wrapText="1"/>
    </xf>
    <xf numFmtId="4" fontId="0" fillId="3" borderId="8" xfId="0" applyNumberFormat="1" applyFill="1" applyBorder="1" applyAlignment="1">
      <alignment wrapText="1"/>
    </xf>
    <xf numFmtId="4" fontId="0" fillId="3" borderId="8" xfId="0" applyNumberFormat="1" applyFill="1" applyBorder="1"/>
    <xf numFmtId="0" fontId="2" fillId="0" borderId="1" xfId="0" applyFont="1" applyBorder="1" applyAlignment="1">
      <alignment wrapText="1"/>
    </xf>
    <xf numFmtId="4" fontId="2" fillId="3" borderId="3" xfId="0" applyNumberFormat="1" applyFont="1" applyFill="1" applyBorder="1"/>
    <xf numFmtId="0" fontId="0" fillId="0" borderId="1" xfId="0" applyFont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3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4" fontId="0" fillId="4" borderId="9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/>
    <xf numFmtId="4" fontId="3" fillId="5" borderId="3" xfId="0" applyNumberFormat="1" applyFont="1" applyFill="1" applyBorder="1"/>
    <xf numFmtId="4" fontId="0" fillId="0" borderId="0" xfId="0" applyNumberFormat="1"/>
    <xf numFmtId="0" fontId="2" fillId="0" borderId="4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5" xfId="0" applyNumberFormat="1" applyFont="1" applyBorder="1"/>
    <xf numFmtId="4" fontId="0" fillId="4" borderId="3" xfId="0" applyNumberFormat="1" applyFill="1" applyBorder="1" applyAlignment="1">
      <alignment horizontal="center"/>
    </xf>
    <xf numFmtId="0" fontId="0" fillId="0" borderId="0" xfId="0" applyAlignment="1"/>
    <xf numFmtId="4" fontId="0" fillId="4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4" borderId="1" xfId="0" applyNumberFormat="1" applyFont="1" applyFill="1" applyBorder="1" applyAlignment="1">
      <alignment vertical="center"/>
    </xf>
    <xf numFmtId="2" fontId="0" fillId="4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4" fontId="6" fillId="0" borderId="1" xfId="0" applyNumberFormat="1" applyFont="1" applyBorder="1" applyAlignment="1"/>
    <xf numFmtId="4" fontId="6" fillId="0" borderId="2" xfId="0" applyNumberFormat="1" applyFont="1" applyBorder="1" applyAlignment="1"/>
    <xf numFmtId="4" fontId="2" fillId="0" borderId="3" xfId="0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4" fontId="0" fillId="4" borderId="3" xfId="0" applyNumberForma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wrapText="1"/>
    </xf>
    <xf numFmtId="4" fontId="2" fillId="4" borderId="2" xfId="0" applyNumberFormat="1" applyFont="1" applyFill="1" applyBorder="1" applyAlignment="1">
      <alignment horizontal="center" wrapText="1"/>
    </xf>
    <xf numFmtId="4" fontId="2" fillId="4" borderId="3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2" borderId="4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5" xfId="0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zoomScale="85" zoomScaleNormal="85" workbookViewId="0">
      <selection activeCell="K7" sqref="K7"/>
    </sheetView>
  </sheetViews>
  <sheetFormatPr defaultRowHeight="36.75" customHeight="1" x14ac:dyDescent="0.25"/>
  <cols>
    <col min="1" max="1" width="32" customWidth="1"/>
    <col min="2" max="3" width="15.140625" customWidth="1"/>
    <col min="4" max="4" width="15.7109375" customWidth="1"/>
    <col min="5" max="5" width="14.28515625" customWidth="1"/>
    <col min="6" max="6" width="13.140625" customWidth="1"/>
    <col min="7" max="7" width="13.42578125" customWidth="1"/>
    <col min="8" max="8" width="14.28515625" customWidth="1"/>
  </cols>
  <sheetData>
    <row r="1" spans="1:8" ht="36.75" customHeight="1" x14ac:dyDescent="0.25">
      <c r="A1" s="121" t="s">
        <v>59</v>
      </c>
      <c r="B1" s="122"/>
      <c r="C1" s="122"/>
      <c r="D1" s="122"/>
      <c r="E1" s="122"/>
      <c r="F1" s="122"/>
      <c r="G1" s="122"/>
      <c r="H1" s="122"/>
    </row>
    <row r="2" spans="1:8" ht="36.75" customHeight="1" x14ac:dyDescent="0.25">
      <c r="A2" s="1" t="s">
        <v>0</v>
      </c>
      <c r="B2" s="1" t="s">
        <v>95</v>
      </c>
      <c r="C2" s="1" t="s">
        <v>1</v>
      </c>
      <c r="D2" s="1" t="s">
        <v>2</v>
      </c>
      <c r="E2" s="1" t="s">
        <v>3</v>
      </c>
      <c r="F2" s="2" t="s">
        <v>4</v>
      </c>
      <c r="G2" s="3">
        <v>20.23</v>
      </c>
      <c r="H2" s="3">
        <v>20.239999999999998</v>
      </c>
    </row>
    <row r="3" spans="1:8" ht="24" customHeight="1" x14ac:dyDescent="0.25">
      <c r="A3" s="142" t="s">
        <v>5</v>
      </c>
      <c r="B3" s="143"/>
      <c r="C3" s="143"/>
      <c r="D3" s="143"/>
      <c r="E3" s="143"/>
      <c r="F3" s="143"/>
      <c r="G3" s="143"/>
      <c r="H3" s="144"/>
    </row>
    <row r="4" spans="1:8" ht="36.75" customHeight="1" x14ac:dyDescent="0.25">
      <c r="A4" s="4" t="s">
        <v>62</v>
      </c>
      <c r="B4" s="5">
        <f>SUM(C4+D4+E4+F4)</f>
        <v>50000</v>
      </c>
      <c r="C4" s="5">
        <v>12500</v>
      </c>
      <c r="D4" s="5">
        <v>12500</v>
      </c>
      <c r="E4" s="5">
        <v>12500</v>
      </c>
      <c r="F4" s="6">
        <v>12500</v>
      </c>
      <c r="G4" s="7">
        <v>50000</v>
      </c>
      <c r="H4" s="8">
        <v>50000</v>
      </c>
    </row>
    <row r="5" spans="1:8" ht="36.75" customHeight="1" x14ac:dyDescent="0.25">
      <c r="A5" s="9" t="s">
        <v>6</v>
      </c>
      <c r="B5" s="10">
        <f t="shared" ref="B5:H5" si="0">B4</f>
        <v>50000</v>
      </c>
      <c r="C5" s="10">
        <f t="shared" si="0"/>
        <v>12500</v>
      </c>
      <c r="D5" s="10">
        <f t="shared" si="0"/>
        <v>12500</v>
      </c>
      <c r="E5" s="10">
        <f t="shared" si="0"/>
        <v>12500</v>
      </c>
      <c r="F5" s="10">
        <f t="shared" si="0"/>
        <v>12500</v>
      </c>
      <c r="G5" s="10">
        <f t="shared" si="0"/>
        <v>50000</v>
      </c>
      <c r="H5" s="10">
        <f t="shared" si="0"/>
        <v>50000</v>
      </c>
    </row>
    <row r="6" spans="1:8" ht="20.25" customHeight="1" x14ac:dyDescent="0.25">
      <c r="A6" s="118" t="s">
        <v>7</v>
      </c>
      <c r="B6" s="129"/>
      <c r="C6" s="129"/>
      <c r="D6" s="129"/>
      <c r="E6" s="129"/>
      <c r="F6" s="129"/>
      <c r="G6" s="129"/>
      <c r="H6" s="130"/>
    </row>
    <row r="7" spans="1:8" ht="36.75" customHeight="1" x14ac:dyDescent="0.25">
      <c r="A7" s="11" t="s">
        <v>8</v>
      </c>
      <c r="B7" s="12">
        <f>C7+D7+E7+F7</f>
        <v>3800000</v>
      </c>
      <c r="C7" s="13">
        <v>950000</v>
      </c>
      <c r="D7" s="13">
        <f>C7</f>
        <v>950000</v>
      </c>
      <c r="E7" s="13">
        <f t="shared" ref="E7:F8" si="1">D7</f>
        <v>950000</v>
      </c>
      <c r="F7" s="13">
        <f>E7</f>
        <v>950000</v>
      </c>
      <c r="G7" s="14">
        <v>3900000</v>
      </c>
      <c r="H7" s="14">
        <v>4134000</v>
      </c>
    </row>
    <row r="8" spans="1:8" ht="36.75" customHeight="1" x14ac:dyDescent="0.25">
      <c r="A8" s="11" t="s">
        <v>9</v>
      </c>
      <c r="B8" s="12">
        <f>SUM(C8+D8+E8+F8)</f>
        <v>1148000</v>
      </c>
      <c r="C8" s="13">
        <v>287000</v>
      </c>
      <c r="D8" s="13">
        <f t="shared" ref="D8" si="2">C8</f>
        <v>287000</v>
      </c>
      <c r="E8" s="13">
        <f t="shared" si="1"/>
        <v>287000</v>
      </c>
      <c r="F8" s="13">
        <f t="shared" si="1"/>
        <v>287000</v>
      </c>
      <c r="G8" s="14">
        <v>1177804</v>
      </c>
      <c r="H8" s="14">
        <v>1248472</v>
      </c>
    </row>
    <row r="9" spans="1:8" ht="36.75" customHeight="1" x14ac:dyDescent="0.25">
      <c r="A9" s="11" t="s">
        <v>10</v>
      </c>
      <c r="B9" s="12">
        <f t="shared" ref="B9:B13" si="3">C9+D9+E9+F9</f>
        <v>20000</v>
      </c>
      <c r="C9" s="13">
        <v>5000</v>
      </c>
      <c r="D9" s="13">
        <v>5000</v>
      </c>
      <c r="E9" s="13">
        <v>5000</v>
      </c>
      <c r="F9" s="13">
        <v>5000</v>
      </c>
      <c r="G9" s="14">
        <v>20000</v>
      </c>
      <c r="H9" s="14">
        <v>20000</v>
      </c>
    </row>
    <row r="10" spans="1:8" ht="36.75" customHeight="1" x14ac:dyDescent="0.25">
      <c r="A10" s="11" t="s">
        <v>11</v>
      </c>
      <c r="B10" s="13">
        <f t="shared" si="3"/>
        <v>100000</v>
      </c>
      <c r="C10" s="13">
        <v>25000</v>
      </c>
      <c r="D10" s="13">
        <v>25000</v>
      </c>
      <c r="E10" s="13">
        <v>25000</v>
      </c>
      <c r="F10" s="13">
        <v>25000</v>
      </c>
      <c r="G10" s="14">
        <v>100000</v>
      </c>
      <c r="H10" s="14">
        <v>100000</v>
      </c>
    </row>
    <row r="11" spans="1:8" ht="36.75" customHeight="1" x14ac:dyDescent="0.25">
      <c r="A11" s="11" t="s">
        <v>12</v>
      </c>
      <c r="B11" s="13">
        <f t="shared" si="3"/>
        <v>500000</v>
      </c>
      <c r="C11" s="13">
        <v>250000</v>
      </c>
      <c r="D11" s="13">
        <v>0</v>
      </c>
      <c r="E11" s="13">
        <v>0</v>
      </c>
      <c r="F11" s="13">
        <v>250000</v>
      </c>
      <c r="G11" s="14">
        <v>500000</v>
      </c>
      <c r="H11" s="14">
        <v>500000</v>
      </c>
    </row>
    <row r="12" spans="1:8" ht="36.75" customHeight="1" x14ac:dyDescent="0.25">
      <c r="A12" s="11" t="s">
        <v>13</v>
      </c>
      <c r="B12" s="13">
        <f t="shared" si="3"/>
        <v>32000</v>
      </c>
      <c r="C12" s="13">
        <v>9000</v>
      </c>
      <c r="D12" s="13">
        <v>7000</v>
      </c>
      <c r="E12" s="13">
        <v>7000</v>
      </c>
      <c r="F12" s="13">
        <v>9000</v>
      </c>
      <c r="G12" s="14">
        <v>34000</v>
      </c>
      <c r="H12" s="14">
        <v>36000</v>
      </c>
    </row>
    <row r="13" spans="1:8" ht="36.75" customHeight="1" x14ac:dyDescent="0.25">
      <c r="A13" s="11" t="s">
        <v>14</v>
      </c>
      <c r="B13" s="13">
        <f t="shared" si="3"/>
        <v>12000</v>
      </c>
      <c r="C13" s="13">
        <v>3000</v>
      </c>
      <c r="D13" s="13">
        <v>3000</v>
      </c>
      <c r="E13" s="13">
        <v>3000</v>
      </c>
      <c r="F13" s="13">
        <v>3000</v>
      </c>
      <c r="G13" s="14">
        <v>12000</v>
      </c>
      <c r="H13" s="14">
        <v>12000</v>
      </c>
    </row>
    <row r="14" spans="1:8" ht="36.75" customHeight="1" x14ac:dyDescent="0.25">
      <c r="A14" s="11" t="s">
        <v>15</v>
      </c>
      <c r="B14" s="13">
        <f>C14+D14+E14+F14</f>
        <v>40000</v>
      </c>
      <c r="C14" s="13">
        <v>10000</v>
      </c>
      <c r="D14" s="13">
        <v>10000</v>
      </c>
      <c r="E14" s="13">
        <v>10000</v>
      </c>
      <c r="F14" s="13">
        <v>10000</v>
      </c>
      <c r="G14" s="15">
        <v>40000</v>
      </c>
      <c r="H14" s="15">
        <v>40000</v>
      </c>
    </row>
    <row r="15" spans="1:8" ht="36.75" customHeight="1" x14ac:dyDescent="0.25">
      <c r="A15" s="16" t="s">
        <v>63</v>
      </c>
      <c r="B15" s="17">
        <f t="shared" ref="B15" si="4">C15+D15+E15+F15</f>
        <v>600000</v>
      </c>
      <c r="C15" s="17">
        <v>150000</v>
      </c>
      <c r="D15" s="17">
        <v>150000</v>
      </c>
      <c r="E15" s="17">
        <v>150000</v>
      </c>
      <c r="F15" s="17">
        <v>150000</v>
      </c>
      <c r="G15" s="18">
        <v>400000</v>
      </c>
      <c r="H15" s="18">
        <v>400000</v>
      </c>
    </row>
    <row r="16" spans="1:8" ht="36.75" customHeight="1" x14ac:dyDescent="0.25">
      <c r="A16" s="11" t="s">
        <v>17</v>
      </c>
      <c r="B16" s="13">
        <v>30000</v>
      </c>
      <c r="C16" s="13">
        <v>0</v>
      </c>
      <c r="D16" s="13">
        <v>30000</v>
      </c>
      <c r="E16" s="13">
        <v>0</v>
      </c>
      <c r="F16" s="13">
        <v>0</v>
      </c>
      <c r="G16" s="19">
        <v>30000</v>
      </c>
      <c r="H16" s="19">
        <v>30000</v>
      </c>
    </row>
    <row r="17" spans="1:8" ht="36.75" customHeight="1" x14ac:dyDescent="0.25">
      <c r="A17" s="16" t="s">
        <v>64</v>
      </c>
      <c r="B17" s="17">
        <f>C17+D17+E17+F17</f>
        <v>100000</v>
      </c>
      <c r="C17" s="17">
        <v>50000</v>
      </c>
      <c r="D17" s="17">
        <v>50000</v>
      </c>
      <c r="E17" s="17">
        <v>0</v>
      </c>
      <c r="F17" s="17">
        <v>0</v>
      </c>
      <c r="G17" s="18">
        <v>100000</v>
      </c>
      <c r="H17" s="14">
        <v>100000</v>
      </c>
    </row>
    <row r="18" spans="1:8" ht="36.75" customHeight="1" x14ac:dyDescent="0.25">
      <c r="A18" s="9" t="s">
        <v>6</v>
      </c>
      <c r="B18" s="21">
        <f>SUM(B7:B17)</f>
        <v>6382000</v>
      </c>
      <c r="C18" s="21">
        <f>SUM(C7:C17)</f>
        <v>1739000</v>
      </c>
      <c r="D18" s="21">
        <f>SUM(D7:D17)</f>
        <v>1517000</v>
      </c>
      <c r="E18" s="21">
        <f>SUM(E7:E17)</f>
        <v>1437000</v>
      </c>
      <c r="F18" s="21">
        <f>SUM(F7:F17)</f>
        <v>1689000</v>
      </c>
      <c r="G18" s="22">
        <f>G17+G16+G15+G14+G13+G12+G11+G10+G9+G8+G7</f>
        <v>6313804</v>
      </c>
      <c r="H18" s="22">
        <f>H17+H16+H15+H14+H13+H12+H11+H10+H9+H8+H7</f>
        <v>6620472</v>
      </c>
    </row>
    <row r="19" spans="1:8" ht="27.75" customHeight="1" x14ac:dyDescent="0.25">
      <c r="A19" s="145" t="s">
        <v>18</v>
      </c>
      <c r="B19" s="129"/>
      <c r="C19" s="129"/>
      <c r="D19" s="129"/>
      <c r="E19" s="129"/>
      <c r="F19" s="129"/>
      <c r="G19" s="129"/>
      <c r="H19" s="130"/>
    </row>
    <row r="20" spans="1:8" ht="36.75" customHeight="1" x14ac:dyDescent="0.25">
      <c r="A20" s="11" t="s">
        <v>19</v>
      </c>
      <c r="B20" s="19">
        <v>950000</v>
      </c>
      <c r="C20" s="19">
        <v>237500</v>
      </c>
      <c r="D20" s="19">
        <f t="shared" ref="D20:F21" si="5">C20</f>
        <v>237500</v>
      </c>
      <c r="E20" s="19">
        <f t="shared" si="5"/>
        <v>237500</v>
      </c>
      <c r="F20" s="23">
        <f t="shared" si="5"/>
        <v>237500</v>
      </c>
      <c r="G20" s="24">
        <f>B20+B20*4%</f>
        <v>988000</v>
      </c>
      <c r="H20" s="24">
        <f>G20+G20*4%</f>
        <v>1027520</v>
      </c>
    </row>
    <row r="21" spans="1:8" ht="36.75" customHeight="1" x14ac:dyDescent="0.25">
      <c r="A21" s="11" t="s">
        <v>20</v>
      </c>
      <c r="B21" s="19">
        <f>C21+D21+E21+F21</f>
        <v>300000</v>
      </c>
      <c r="C21" s="19">
        <v>75000</v>
      </c>
      <c r="D21" s="19">
        <f t="shared" si="5"/>
        <v>75000</v>
      </c>
      <c r="E21" s="19">
        <f t="shared" si="5"/>
        <v>75000</v>
      </c>
      <c r="F21" s="23">
        <f>E21</f>
        <v>75000</v>
      </c>
      <c r="G21" s="25">
        <f>B21+B21*4%</f>
        <v>312000</v>
      </c>
      <c r="H21" s="24">
        <f>G21+G21*4%</f>
        <v>324480</v>
      </c>
    </row>
    <row r="22" spans="1:8" ht="36.75" customHeight="1" x14ac:dyDescent="0.25">
      <c r="A22" s="9" t="s">
        <v>6</v>
      </c>
      <c r="B22" s="26">
        <f t="shared" ref="B22:H22" si="6">B20+B21</f>
        <v>1250000</v>
      </c>
      <c r="C22" s="26">
        <f t="shared" si="6"/>
        <v>312500</v>
      </c>
      <c r="D22" s="26">
        <f t="shared" si="6"/>
        <v>312500</v>
      </c>
      <c r="E22" s="26">
        <f t="shared" si="6"/>
        <v>312500</v>
      </c>
      <c r="F22" s="27">
        <f t="shared" si="6"/>
        <v>312500</v>
      </c>
      <c r="G22" s="28">
        <f t="shared" si="6"/>
        <v>1300000</v>
      </c>
      <c r="H22" s="28">
        <f t="shared" si="6"/>
        <v>1352000</v>
      </c>
    </row>
    <row r="23" spans="1:8" ht="28.5" customHeight="1" x14ac:dyDescent="0.25">
      <c r="A23" s="146" t="s">
        <v>21</v>
      </c>
      <c r="B23" s="129"/>
      <c r="C23" s="129"/>
      <c r="D23" s="129"/>
      <c r="E23" s="129"/>
      <c r="F23" s="129"/>
      <c r="G23" s="129"/>
      <c r="H23" s="130"/>
    </row>
    <row r="24" spans="1:8" ht="36.75" customHeight="1" x14ac:dyDescent="0.25">
      <c r="A24" s="29" t="s">
        <v>22</v>
      </c>
      <c r="B24" s="30">
        <f>C24+D24+E24+F24</f>
        <v>568300</v>
      </c>
      <c r="C24" s="30">
        <v>142075</v>
      </c>
      <c r="D24" s="30">
        <f t="shared" ref="D24:F28" si="7">C24</f>
        <v>142075</v>
      </c>
      <c r="E24" s="30">
        <f t="shared" si="7"/>
        <v>142075</v>
      </c>
      <c r="F24" s="40">
        <f t="shared" si="7"/>
        <v>142075</v>
      </c>
      <c r="G24" s="109">
        <v>0</v>
      </c>
      <c r="H24" s="109">
        <v>0</v>
      </c>
    </row>
    <row r="25" spans="1:8" ht="50.25" customHeight="1" x14ac:dyDescent="0.25">
      <c r="A25" s="29" t="s">
        <v>23</v>
      </c>
      <c r="B25" s="30">
        <v>36500</v>
      </c>
      <c r="C25" s="30">
        <v>9125</v>
      </c>
      <c r="D25" s="30">
        <f t="shared" si="7"/>
        <v>9125</v>
      </c>
      <c r="E25" s="30">
        <f t="shared" si="7"/>
        <v>9125</v>
      </c>
      <c r="F25" s="40">
        <f t="shared" si="7"/>
        <v>9125</v>
      </c>
      <c r="G25" s="109">
        <v>0</v>
      </c>
      <c r="H25" s="41">
        <v>0</v>
      </c>
    </row>
    <row r="26" spans="1:8" ht="52.5" customHeight="1" x14ac:dyDescent="0.25">
      <c r="A26" s="29" t="s">
        <v>24</v>
      </c>
      <c r="B26" s="30">
        <v>56000</v>
      </c>
      <c r="C26" s="30">
        <v>14000</v>
      </c>
      <c r="D26" s="30">
        <f t="shared" si="7"/>
        <v>14000</v>
      </c>
      <c r="E26" s="30">
        <f t="shared" si="7"/>
        <v>14000</v>
      </c>
      <c r="F26" s="40">
        <f t="shared" si="7"/>
        <v>14000</v>
      </c>
      <c r="G26" s="109">
        <v>0</v>
      </c>
      <c r="H26" s="41">
        <v>0</v>
      </c>
    </row>
    <row r="27" spans="1:8" ht="93.75" customHeight="1" x14ac:dyDescent="0.25">
      <c r="A27" s="29" t="s">
        <v>25</v>
      </c>
      <c r="B27" s="30">
        <f>C27+D27+E27+F27</f>
        <v>29800</v>
      </c>
      <c r="C27" s="30">
        <v>7450</v>
      </c>
      <c r="D27" s="30">
        <f t="shared" si="7"/>
        <v>7450</v>
      </c>
      <c r="E27" s="30">
        <f t="shared" si="7"/>
        <v>7450</v>
      </c>
      <c r="F27" s="40">
        <f t="shared" si="7"/>
        <v>7450</v>
      </c>
      <c r="G27" s="109">
        <v>0</v>
      </c>
      <c r="H27" s="41">
        <v>0</v>
      </c>
    </row>
    <row r="28" spans="1:8" ht="36.75" customHeight="1" x14ac:dyDescent="0.25">
      <c r="A28" s="29" t="s">
        <v>26</v>
      </c>
      <c r="B28" s="30">
        <f>C28+D28+E28+F28</f>
        <v>31400</v>
      </c>
      <c r="C28" s="30">
        <v>7850</v>
      </c>
      <c r="D28" s="30">
        <f t="shared" si="7"/>
        <v>7850</v>
      </c>
      <c r="E28" s="30">
        <f t="shared" si="7"/>
        <v>7850</v>
      </c>
      <c r="F28" s="40">
        <f t="shared" si="7"/>
        <v>7850</v>
      </c>
      <c r="G28" s="109">
        <v>0</v>
      </c>
      <c r="H28" s="41">
        <v>0</v>
      </c>
    </row>
    <row r="29" spans="1:8" ht="36.75" customHeight="1" x14ac:dyDescent="0.25">
      <c r="A29" s="29" t="s">
        <v>27</v>
      </c>
      <c r="B29" s="30">
        <f>C29+D29+E29+F29</f>
        <v>3000</v>
      </c>
      <c r="C29" s="30">
        <v>750</v>
      </c>
      <c r="D29" s="30">
        <v>750</v>
      </c>
      <c r="E29" s="30">
        <v>750</v>
      </c>
      <c r="F29" s="40">
        <v>750</v>
      </c>
      <c r="G29" s="109">
        <v>0</v>
      </c>
      <c r="H29" s="41">
        <v>0</v>
      </c>
    </row>
    <row r="30" spans="1:8" ht="36.75" customHeight="1" x14ac:dyDescent="0.25">
      <c r="A30" s="31" t="s">
        <v>6</v>
      </c>
      <c r="B30" s="110">
        <f>SUM(B24:B29)</f>
        <v>725000</v>
      </c>
      <c r="C30" s="110">
        <f>SUM(C24:C29)</f>
        <v>181250</v>
      </c>
      <c r="D30" s="110">
        <f>SUM(D24:D29)</f>
        <v>181250</v>
      </c>
      <c r="E30" s="110">
        <f>SUM(E24:E29)</f>
        <v>181250</v>
      </c>
      <c r="F30" s="111">
        <f>SUM(F24:F29)</f>
        <v>181250</v>
      </c>
      <c r="G30" s="112">
        <v>0</v>
      </c>
      <c r="H30" s="112">
        <v>0</v>
      </c>
    </row>
    <row r="31" spans="1:8" ht="17.25" customHeight="1" x14ac:dyDescent="0.25">
      <c r="A31" s="146" t="s">
        <v>28</v>
      </c>
      <c r="B31" s="143"/>
      <c r="C31" s="143"/>
      <c r="D31" s="143"/>
      <c r="E31" s="143"/>
      <c r="F31" s="143"/>
      <c r="G31" s="143"/>
      <c r="H31" s="144"/>
    </row>
    <row r="32" spans="1:8" ht="36.75" customHeight="1" x14ac:dyDescent="0.25">
      <c r="A32" s="11" t="s">
        <v>29</v>
      </c>
      <c r="B32" s="19">
        <f>C32+D32+E32+F32</f>
        <v>5000</v>
      </c>
      <c r="C32" s="19">
        <v>5000</v>
      </c>
      <c r="D32" s="19">
        <v>0</v>
      </c>
      <c r="E32" s="19">
        <v>0</v>
      </c>
      <c r="F32" s="23">
        <v>0</v>
      </c>
      <c r="G32" s="14">
        <v>5000</v>
      </c>
      <c r="H32" s="14">
        <v>5000</v>
      </c>
    </row>
    <row r="33" spans="1:8" ht="36.75" customHeight="1" x14ac:dyDescent="0.25">
      <c r="A33" s="35" t="s">
        <v>6</v>
      </c>
      <c r="B33" s="36">
        <f>B32</f>
        <v>5000</v>
      </c>
      <c r="C33" s="36">
        <f>C32</f>
        <v>5000</v>
      </c>
      <c r="D33" s="36">
        <f>D32</f>
        <v>0</v>
      </c>
      <c r="E33" s="36">
        <f>E32</f>
        <v>0</v>
      </c>
      <c r="F33" s="37">
        <f>F32</f>
        <v>0</v>
      </c>
      <c r="G33" s="14">
        <v>5000</v>
      </c>
      <c r="H33" s="14">
        <v>5000</v>
      </c>
    </row>
    <row r="34" spans="1:8" ht="28.5" customHeight="1" x14ac:dyDescent="0.25">
      <c r="A34" s="133" t="s">
        <v>30</v>
      </c>
      <c r="B34" s="129"/>
      <c r="C34" s="129"/>
      <c r="D34" s="129"/>
      <c r="E34" s="129"/>
      <c r="F34" s="129"/>
      <c r="G34" s="129"/>
      <c r="H34" s="130"/>
    </row>
    <row r="35" spans="1:8" ht="36.75" customHeight="1" x14ac:dyDescent="0.25">
      <c r="A35" s="38" t="s">
        <v>65</v>
      </c>
      <c r="B35" s="39">
        <f>C35+D35+E35+F35</f>
        <v>230000</v>
      </c>
      <c r="C35" s="39">
        <v>230000</v>
      </c>
      <c r="D35" s="39">
        <v>0</v>
      </c>
      <c r="E35" s="39">
        <v>0</v>
      </c>
      <c r="F35" s="39">
        <v>0</v>
      </c>
      <c r="G35" s="14">
        <v>30000</v>
      </c>
      <c r="H35" s="14">
        <f>G35</f>
        <v>30000</v>
      </c>
    </row>
    <row r="36" spans="1:8" ht="36.75" customHeight="1" x14ac:dyDescent="0.25">
      <c r="A36" s="31" t="s">
        <v>6</v>
      </c>
      <c r="B36" s="42">
        <f>B35</f>
        <v>230000</v>
      </c>
      <c r="C36" s="42">
        <f>SUM(C35:C35)</f>
        <v>230000</v>
      </c>
      <c r="D36" s="42">
        <f>D35</f>
        <v>0</v>
      </c>
      <c r="E36" s="42">
        <f>E35</f>
        <v>0</v>
      </c>
      <c r="F36" s="43">
        <f>F35</f>
        <v>0</v>
      </c>
      <c r="G36" s="44">
        <f>G35</f>
        <v>30000</v>
      </c>
      <c r="H36" s="44">
        <f>H35</f>
        <v>30000</v>
      </c>
    </row>
    <row r="37" spans="1:8" ht="36.75" customHeight="1" x14ac:dyDescent="0.25">
      <c r="A37" s="125" t="s">
        <v>31</v>
      </c>
      <c r="B37" s="136"/>
      <c r="C37" s="136"/>
      <c r="D37" s="136"/>
      <c r="E37" s="136"/>
      <c r="F37" s="136"/>
      <c r="G37" s="136"/>
      <c r="H37" s="137"/>
    </row>
    <row r="38" spans="1:8" s="83" customFormat="1" ht="51.75" customHeight="1" x14ac:dyDescent="0.25">
      <c r="A38" s="29" t="s">
        <v>32</v>
      </c>
      <c r="B38" s="82">
        <f>C38+D38+E38+F38</f>
        <v>212417.2</v>
      </c>
      <c r="C38" s="45">
        <f>49104.3+4000</f>
        <v>53104.3</v>
      </c>
      <c r="D38" s="45">
        <f>C38</f>
        <v>53104.3</v>
      </c>
      <c r="E38" s="45">
        <f>D38</f>
        <v>53104.3</v>
      </c>
      <c r="F38" s="46">
        <f>E38</f>
        <v>53104.3</v>
      </c>
      <c r="G38" s="41">
        <f>B38</f>
        <v>212417.2</v>
      </c>
      <c r="H38" s="41">
        <v>0</v>
      </c>
    </row>
    <row r="39" spans="1:8" s="83" customFormat="1" ht="36.75" customHeight="1" x14ac:dyDescent="0.25">
      <c r="A39" s="29" t="s">
        <v>33</v>
      </c>
      <c r="B39" s="82">
        <f>C39+D39+E39+F39</f>
        <v>84982.8</v>
      </c>
      <c r="C39" s="84">
        <v>21245.7</v>
      </c>
      <c r="D39" s="84">
        <f>C39</f>
        <v>21245.7</v>
      </c>
      <c r="E39" s="84">
        <f>C39</f>
        <v>21245.7</v>
      </c>
      <c r="F39" s="85">
        <f>D39</f>
        <v>21245.7</v>
      </c>
      <c r="G39" s="41">
        <f>B39</f>
        <v>84982.8</v>
      </c>
      <c r="H39" s="41">
        <v>0</v>
      </c>
    </row>
    <row r="40" spans="1:8" s="83" customFormat="1" ht="36.75" customHeight="1" x14ac:dyDescent="0.25">
      <c r="A40" s="86" t="s">
        <v>6</v>
      </c>
      <c r="B40" s="87">
        <f t="shared" ref="B40:G40" si="8">B38+B39</f>
        <v>297400</v>
      </c>
      <c r="C40" s="87">
        <f t="shared" si="8"/>
        <v>74350</v>
      </c>
      <c r="D40" s="87">
        <f t="shared" si="8"/>
        <v>74350</v>
      </c>
      <c r="E40" s="87">
        <f t="shared" si="8"/>
        <v>74350</v>
      </c>
      <c r="F40" s="88">
        <f t="shared" si="8"/>
        <v>74350</v>
      </c>
      <c r="G40" s="44">
        <f t="shared" si="8"/>
        <v>297400</v>
      </c>
      <c r="H40" s="44">
        <v>0</v>
      </c>
    </row>
    <row r="41" spans="1:8" ht="36.75" customHeight="1" x14ac:dyDescent="0.25">
      <c r="A41" s="133" t="s">
        <v>34</v>
      </c>
      <c r="B41" s="129"/>
      <c r="C41" s="129"/>
      <c r="D41" s="129"/>
      <c r="E41" s="129"/>
      <c r="F41" s="129"/>
      <c r="G41" s="129"/>
      <c r="H41" s="130"/>
    </row>
    <row r="42" spans="1:8" ht="63.75" customHeight="1" x14ac:dyDescent="0.25">
      <c r="A42" s="47" t="s">
        <v>35</v>
      </c>
      <c r="B42" s="30">
        <f>C42+D42+E42+F42</f>
        <v>10000</v>
      </c>
      <c r="C42" s="30">
        <v>2500</v>
      </c>
      <c r="D42" s="30">
        <v>2500</v>
      </c>
      <c r="E42" s="30">
        <v>2500</v>
      </c>
      <c r="F42" s="40">
        <v>2500</v>
      </c>
      <c r="G42" s="41">
        <f>B42</f>
        <v>10000</v>
      </c>
      <c r="H42" s="41">
        <f>G42</f>
        <v>10000</v>
      </c>
    </row>
    <row r="43" spans="1:8" ht="36.75" customHeight="1" x14ac:dyDescent="0.25">
      <c r="A43" s="31" t="s">
        <v>6</v>
      </c>
      <c r="B43" s="32">
        <f t="shared" ref="B43:H43" si="9">B42</f>
        <v>10000</v>
      </c>
      <c r="C43" s="32">
        <f t="shared" si="9"/>
        <v>2500</v>
      </c>
      <c r="D43" s="32">
        <f t="shared" si="9"/>
        <v>2500</v>
      </c>
      <c r="E43" s="32">
        <f t="shared" si="9"/>
        <v>2500</v>
      </c>
      <c r="F43" s="33">
        <f t="shared" si="9"/>
        <v>2500</v>
      </c>
      <c r="G43" s="44">
        <f t="shared" si="9"/>
        <v>10000</v>
      </c>
      <c r="H43" s="44">
        <f t="shared" si="9"/>
        <v>10000</v>
      </c>
    </row>
    <row r="44" spans="1:8" ht="36.75" customHeight="1" x14ac:dyDescent="0.25">
      <c r="A44" s="133" t="s">
        <v>36</v>
      </c>
      <c r="B44" s="134"/>
      <c r="C44" s="134"/>
      <c r="D44" s="134"/>
      <c r="E44" s="134"/>
      <c r="F44" s="134"/>
      <c r="G44" s="134"/>
      <c r="H44" s="135"/>
    </row>
    <row r="45" spans="1:8" ht="54" customHeight="1" x14ac:dyDescent="0.25">
      <c r="A45" s="48" t="s">
        <v>66</v>
      </c>
      <c r="B45" s="19">
        <f>SUM(C45:F45)</f>
        <v>250000</v>
      </c>
      <c r="C45" s="19">
        <v>250000</v>
      </c>
      <c r="D45" s="19">
        <v>0</v>
      </c>
      <c r="E45" s="19">
        <v>0</v>
      </c>
      <c r="F45" s="23">
        <v>0</v>
      </c>
      <c r="G45" s="14">
        <v>50000</v>
      </c>
      <c r="H45" s="14">
        <v>50000</v>
      </c>
    </row>
    <row r="46" spans="1:8" ht="36.75" customHeight="1" x14ac:dyDescent="0.25">
      <c r="A46" s="9" t="s">
        <v>6</v>
      </c>
      <c r="B46" s="26">
        <f>SUM(B44:B45)</f>
        <v>250000</v>
      </c>
      <c r="C46" s="26">
        <f>SUM(C44:C45)</f>
        <v>250000</v>
      </c>
      <c r="D46" s="26">
        <f>SUM(D44:D45)</f>
        <v>0</v>
      </c>
      <c r="E46" s="26">
        <f>SUM(E44:E45)</f>
        <v>0</v>
      </c>
      <c r="F46" s="27">
        <f>SUM(F44:F45)</f>
        <v>0</v>
      </c>
      <c r="G46" s="22">
        <v>50000</v>
      </c>
      <c r="H46" s="22">
        <v>50000</v>
      </c>
    </row>
    <row r="47" spans="1:8" ht="36.75" customHeight="1" x14ac:dyDescent="0.25">
      <c r="A47" s="138" t="s">
        <v>37</v>
      </c>
      <c r="B47" s="129"/>
      <c r="C47" s="129"/>
      <c r="D47" s="129"/>
      <c r="E47" s="129"/>
      <c r="F47" s="129"/>
      <c r="G47" s="129"/>
      <c r="H47" s="130"/>
    </row>
    <row r="48" spans="1:8" s="83" customFormat="1" ht="36.75" customHeight="1" x14ac:dyDescent="0.25">
      <c r="A48" s="89" t="s">
        <v>67</v>
      </c>
      <c r="B48" s="45">
        <f>E48</f>
        <v>2125500</v>
      </c>
      <c r="C48" s="45">
        <v>0</v>
      </c>
      <c r="D48" s="45">
        <v>0</v>
      </c>
      <c r="E48" s="46">
        <v>2125500</v>
      </c>
      <c r="F48" s="49">
        <v>0</v>
      </c>
      <c r="G48" s="41">
        <v>3567500</v>
      </c>
      <c r="H48" s="41">
        <v>3567500</v>
      </c>
    </row>
    <row r="49" spans="1:8" s="83" customFormat="1" ht="36.75" customHeight="1" x14ac:dyDescent="0.25">
      <c r="A49" s="89" t="s">
        <v>68</v>
      </c>
      <c r="B49" s="45">
        <f>C49+D49+E49+F49</f>
        <v>600000</v>
      </c>
      <c r="C49" s="45">
        <v>300000</v>
      </c>
      <c r="D49" s="45">
        <v>0</v>
      </c>
      <c r="E49" s="46">
        <v>0</v>
      </c>
      <c r="F49" s="49">
        <v>300000</v>
      </c>
      <c r="G49" s="41">
        <v>0</v>
      </c>
      <c r="H49" s="41">
        <v>0</v>
      </c>
    </row>
    <row r="50" spans="1:8" s="83" customFormat="1" ht="36.75" customHeight="1" x14ac:dyDescent="0.25">
      <c r="A50" s="89" t="s">
        <v>38</v>
      </c>
      <c r="B50" s="45">
        <v>300000</v>
      </c>
      <c r="C50" s="45">
        <v>300000</v>
      </c>
      <c r="D50" s="45">
        <v>0</v>
      </c>
      <c r="E50" s="46">
        <v>0</v>
      </c>
      <c r="F50" s="49">
        <v>0</v>
      </c>
      <c r="G50" s="41">
        <v>0</v>
      </c>
      <c r="H50" s="41">
        <v>0</v>
      </c>
    </row>
    <row r="51" spans="1:8" s="83" customFormat="1" ht="36.75" customHeight="1" x14ac:dyDescent="0.25">
      <c r="A51" s="89" t="s">
        <v>69</v>
      </c>
      <c r="B51" s="45">
        <f>C51</f>
        <v>300000</v>
      </c>
      <c r="C51" s="45">
        <v>300000</v>
      </c>
      <c r="D51" s="45">
        <v>0</v>
      </c>
      <c r="E51" s="46">
        <v>0</v>
      </c>
      <c r="F51" s="49">
        <v>0</v>
      </c>
      <c r="G51" s="41">
        <v>0</v>
      </c>
      <c r="H51" s="41">
        <v>0</v>
      </c>
    </row>
    <row r="52" spans="1:8" ht="81.75" customHeight="1" x14ac:dyDescent="0.25">
      <c r="A52" s="50" t="s">
        <v>70</v>
      </c>
      <c r="B52" s="51">
        <f>E52</f>
        <v>1190225</v>
      </c>
      <c r="C52" s="51">
        <v>0</v>
      </c>
      <c r="D52" s="51">
        <v>0</v>
      </c>
      <c r="E52" s="52">
        <v>1190225</v>
      </c>
      <c r="F52" s="53">
        <v>0</v>
      </c>
      <c r="G52" s="41">
        <v>0</v>
      </c>
      <c r="H52" s="41">
        <v>0</v>
      </c>
    </row>
    <row r="53" spans="1:8" ht="122.25" customHeight="1" x14ac:dyDescent="0.25">
      <c r="A53" s="50" t="s">
        <v>71</v>
      </c>
      <c r="B53" s="51">
        <f>E53</f>
        <v>865000</v>
      </c>
      <c r="C53" s="51">
        <v>0</v>
      </c>
      <c r="D53" s="51">
        <v>0</v>
      </c>
      <c r="E53" s="52">
        <v>865000</v>
      </c>
      <c r="F53" s="53">
        <v>0</v>
      </c>
      <c r="G53" s="41">
        <v>0</v>
      </c>
      <c r="H53" s="41">
        <v>0</v>
      </c>
    </row>
    <row r="54" spans="1:8" ht="36.75" customHeight="1" x14ac:dyDescent="0.25">
      <c r="A54" s="9" t="s">
        <v>6</v>
      </c>
      <c r="B54" s="54">
        <f>B53+B52+B49+B48+B51+B50</f>
        <v>5380725</v>
      </c>
      <c r="C54" s="54">
        <f>C53+C52+C49+C48+C47</f>
        <v>300000</v>
      </c>
      <c r="D54" s="54">
        <f>D53+D52+D49+D48+D47</f>
        <v>0</v>
      </c>
      <c r="E54" s="55">
        <f>E53+E52+E49+E48+E47</f>
        <v>4180725</v>
      </c>
      <c r="F54" s="56">
        <f>F53+F52+F49+F48+F47</f>
        <v>300000</v>
      </c>
      <c r="G54" s="57">
        <f>G48</f>
        <v>3567500</v>
      </c>
      <c r="H54" s="57">
        <f>H48</f>
        <v>3567500</v>
      </c>
    </row>
    <row r="55" spans="1:8" ht="36.75" customHeight="1" x14ac:dyDescent="0.25">
      <c r="A55" s="133" t="s">
        <v>39</v>
      </c>
      <c r="B55" s="129"/>
      <c r="C55" s="129"/>
      <c r="D55" s="129"/>
      <c r="E55" s="129"/>
      <c r="F55" s="129"/>
      <c r="G55" s="129"/>
      <c r="H55" s="130"/>
    </row>
    <row r="56" spans="1:8" ht="36.75" customHeight="1" x14ac:dyDescent="0.25">
      <c r="A56" s="1" t="s">
        <v>40</v>
      </c>
      <c r="B56" s="58">
        <f>C56+D56+E56+F56</f>
        <v>5000</v>
      </c>
      <c r="C56" s="58">
        <v>0</v>
      </c>
      <c r="D56" s="58">
        <v>0</v>
      </c>
      <c r="E56" s="58">
        <v>5000</v>
      </c>
      <c r="F56" s="59">
        <v>0</v>
      </c>
      <c r="G56" s="60">
        <v>5000</v>
      </c>
      <c r="H56" s="60">
        <v>5000</v>
      </c>
    </row>
    <row r="57" spans="1:8" ht="36.75" customHeight="1" x14ac:dyDescent="0.25">
      <c r="A57" s="48" t="s">
        <v>41</v>
      </c>
      <c r="B57" s="61">
        <f>C57+D57+E57+F57</f>
        <v>548000</v>
      </c>
      <c r="C57" s="61">
        <v>548000</v>
      </c>
      <c r="D57" s="61">
        <v>0</v>
      </c>
      <c r="E57" s="61">
        <v>0</v>
      </c>
      <c r="F57" s="62">
        <v>0</v>
      </c>
      <c r="G57" s="60">
        <v>500000</v>
      </c>
      <c r="H57" s="60">
        <v>500000</v>
      </c>
    </row>
    <row r="58" spans="1:8" ht="36.75" customHeight="1" x14ac:dyDescent="0.25">
      <c r="A58" s="9" t="s">
        <v>6</v>
      </c>
      <c r="B58" s="26">
        <f>B56+B57</f>
        <v>553000</v>
      </c>
      <c r="C58" s="26">
        <f>C57</f>
        <v>548000</v>
      </c>
      <c r="D58" s="26">
        <f>D57</f>
        <v>0</v>
      </c>
      <c r="E58" s="26">
        <f>SUM(E56:E57)</f>
        <v>5000</v>
      </c>
      <c r="F58" s="27">
        <f>F57</f>
        <v>0</v>
      </c>
      <c r="G58" s="22">
        <f>G57+G56</f>
        <v>505000</v>
      </c>
      <c r="H58" s="22">
        <f>H57+H56</f>
        <v>505000</v>
      </c>
    </row>
    <row r="59" spans="1:8" ht="36.75" customHeight="1" x14ac:dyDescent="0.25">
      <c r="A59" s="139" t="s">
        <v>42</v>
      </c>
      <c r="B59" s="140"/>
      <c r="C59" s="140"/>
      <c r="D59" s="140"/>
      <c r="E59" s="140"/>
      <c r="F59" s="140"/>
      <c r="G59" s="140"/>
      <c r="H59" s="141"/>
    </row>
    <row r="60" spans="1:8" ht="36.75" customHeight="1" x14ac:dyDescent="0.25">
      <c r="A60" s="63" t="s">
        <v>72</v>
      </c>
      <c r="B60" s="61">
        <f>C60+D60+E60+F60</f>
        <v>50000</v>
      </c>
      <c r="C60" s="61">
        <v>50000</v>
      </c>
      <c r="D60" s="61">
        <v>0</v>
      </c>
      <c r="E60" s="61">
        <v>0</v>
      </c>
      <c r="F60" s="62">
        <v>0</v>
      </c>
      <c r="G60" s="14">
        <v>0</v>
      </c>
      <c r="H60" s="14">
        <v>0</v>
      </c>
    </row>
    <row r="61" spans="1:8" ht="36.75" customHeight="1" x14ac:dyDescent="0.25">
      <c r="A61" s="63" t="s">
        <v>43</v>
      </c>
      <c r="B61" s="61">
        <v>10000</v>
      </c>
      <c r="C61" s="61">
        <v>10000</v>
      </c>
      <c r="D61" s="61">
        <v>0</v>
      </c>
      <c r="E61" s="61">
        <v>0</v>
      </c>
      <c r="F61" s="62">
        <v>0</v>
      </c>
      <c r="G61" s="14">
        <v>0</v>
      </c>
      <c r="H61" s="14">
        <v>0</v>
      </c>
    </row>
    <row r="62" spans="1:8" ht="52.5" customHeight="1" x14ac:dyDescent="0.25">
      <c r="A62" s="48" t="s">
        <v>44</v>
      </c>
      <c r="B62" s="64">
        <f>C62+D62+E62+F62</f>
        <v>420000</v>
      </c>
      <c r="C62" s="19">
        <v>100000</v>
      </c>
      <c r="D62" s="19">
        <v>100000</v>
      </c>
      <c r="E62" s="19">
        <v>100000</v>
      </c>
      <c r="F62" s="23">
        <v>120000</v>
      </c>
      <c r="G62" s="14">
        <v>400000</v>
      </c>
      <c r="H62" s="14">
        <v>400000</v>
      </c>
    </row>
    <row r="63" spans="1:8" ht="56.25" customHeight="1" x14ac:dyDescent="0.25">
      <c r="A63" s="11" t="s">
        <v>45</v>
      </c>
      <c r="B63" s="64">
        <f>C63</f>
        <v>350000</v>
      </c>
      <c r="C63" s="19">
        <v>350000</v>
      </c>
      <c r="D63" s="19">
        <v>0</v>
      </c>
      <c r="E63" s="19">
        <v>0</v>
      </c>
      <c r="F63" s="23">
        <v>0</v>
      </c>
      <c r="G63" s="14">
        <v>0</v>
      </c>
      <c r="H63" s="14">
        <v>0</v>
      </c>
    </row>
    <row r="64" spans="1:8" ht="36.75" customHeight="1" x14ac:dyDescent="0.25">
      <c r="A64" s="9" t="s">
        <v>6</v>
      </c>
      <c r="B64" s="26">
        <f>C64+D64+E64+F64</f>
        <v>770000</v>
      </c>
      <c r="C64" s="26">
        <f>C62+C63</f>
        <v>450000</v>
      </c>
      <c r="D64" s="26">
        <f>D62</f>
        <v>100000</v>
      </c>
      <c r="E64" s="26">
        <f>E62</f>
        <v>100000</v>
      </c>
      <c r="F64" s="27">
        <f>F62</f>
        <v>120000</v>
      </c>
      <c r="G64" s="22">
        <f>G62</f>
        <v>400000</v>
      </c>
      <c r="H64" s="22">
        <f>H62</f>
        <v>400000</v>
      </c>
    </row>
    <row r="65" spans="1:8" ht="36.75" customHeight="1" x14ac:dyDescent="0.25">
      <c r="A65" s="132" t="s">
        <v>46</v>
      </c>
      <c r="B65" s="129"/>
      <c r="C65" s="129"/>
      <c r="D65" s="129"/>
      <c r="E65" s="129"/>
      <c r="F65" s="129"/>
      <c r="G65" s="129"/>
      <c r="H65" s="130"/>
    </row>
    <row r="66" spans="1:8" ht="51.75" customHeight="1" x14ac:dyDescent="0.25">
      <c r="A66" s="65" t="s">
        <v>47</v>
      </c>
      <c r="B66" s="61">
        <f>C66+D66+E66+F66</f>
        <v>2673000</v>
      </c>
      <c r="C66" s="61">
        <v>2673000</v>
      </c>
      <c r="D66" s="61">
        <v>0</v>
      </c>
      <c r="E66" s="61">
        <v>0</v>
      </c>
      <c r="F66" s="62">
        <v>0</v>
      </c>
      <c r="G66" s="14">
        <v>0</v>
      </c>
      <c r="H66" s="14">
        <v>38128100</v>
      </c>
    </row>
    <row r="67" spans="1:8" ht="36.75" customHeight="1" x14ac:dyDescent="0.25">
      <c r="A67" s="65" t="s">
        <v>73</v>
      </c>
      <c r="B67" s="45">
        <f>SUM(C67+D67+E67+F67)</f>
        <v>1000000</v>
      </c>
      <c r="C67" s="45">
        <v>250000</v>
      </c>
      <c r="D67" s="45">
        <v>250000</v>
      </c>
      <c r="E67" s="45">
        <v>250000</v>
      </c>
      <c r="F67" s="46">
        <v>250000</v>
      </c>
      <c r="G67" s="14">
        <v>1000000</v>
      </c>
      <c r="H67" s="14">
        <v>1000000</v>
      </c>
    </row>
    <row r="68" spans="1:8" ht="36.75" customHeight="1" x14ac:dyDescent="0.25">
      <c r="A68" s="20" t="s">
        <v>6</v>
      </c>
      <c r="B68" s="66">
        <f>B66+B67</f>
        <v>3673000</v>
      </c>
      <c r="C68" s="66">
        <f>C66+C67</f>
        <v>2923000</v>
      </c>
      <c r="D68" s="66">
        <f>D66+D67</f>
        <v>250000</v>
      </c>
      <c r="E68" s="66">
        <f>E66+E67</f>
        <v>250000</v>
      </c>
      <c r="F68" s="67">
        <f>F66+F67</f>
        <v>250000</v>
      </c>
      <c r="G68" s="68">
        <f>G67+G66</f>
        <v>1000000</v>
      </c>
      <c r="H68" s="68">
        <f>H67+H66</f>
        <v>39128100</v>
      </c>
    </row>
    <row r="69" spans="1:8" ht="36.75" customHeight="1" x14ac:dyDescent="0.25">
      <c r="A69" s="133" t="s">
        <v>48</v>
      </c>
      <c r="B69" s="129"/>
      <c r="C69" s="129"/>
      <c r="D69" s="129"/>
      <c r="E69" s="129"/>
      <c r="F69" s="129"/>
      <c r="G69" s="129"/>
      <c r="H69" s="130"/>
    </row>
    <row r="70" spans="1:8" s="99" customFormat="1" ht="36.75" customHeight="1" x14ac:dyDescent="0.25">
      <c r="A70" s="98" t="s">
        <v>74</v>
      </c>
      <c r="B70" s="90">
        <f t="shared" ref="B70:B79" si="10">C70+D70+E70+F70</f>
        <v>1586453.79</v>
      </c>
      <c r="C70" s="90">
        <v>886453.79</v>
      </c>
      <c r="D70" s="90">
        <v>0</v>
      </c>
      <c r="E70" s="90">
        <v>0</v>
      </c>
      <c r="F70" s="91">
        <v>700000</v>
      </c>
      <c r="G70" s="92">
        <f>B70+B70*4%</f>
        <v>1649911.9416</v>
      </c>
      <c r="H70" s="92">
        <f>G70+G70*4%</f>
        <v>1715908.4192639999</v>
      </c>
    </row>
    <row r="71" spans="1:8" s="99" customFormat="1" ht="36.75" customHeight="1" x14ac:dyDescent="0.25">
      <c r="A71" s="98" t="s">
        <v>75</v>
      </c>
      <c r="B71" s="90">
        <f t="shared" si="10"/>
        <v>200000</v>
      </c>
      <c r="C71" s="90">
        <v>100000</v>
      </c>
      <c r="D71" s="90">
        <v>0</v>
      </c>
      <c r="E71" s="90">
        <v>0</v>
      </c>
      <c r="F71" s="91">
        <v>100000</v>
      </c>
      <c r="G71" s="92">
        <v>200000</v>
      </c>
      <c r="H71" s="92">
        <v>200000</v>
      </c>
    </row>
    <row r="72" spans="1:8" s="99" customFormat="1" ht="36.75" customHeight="1" x14ac:dyDescent="0.25">
      <c r="A72" s="69" t="s">
        <v>76</v>
      </c>
      <c r="B72" s="90">
        <f>C72+D72+E72+F72</f>
        <v>250000</v>
      </c>
      <c r="C72" s="93">
        <v>62500</v>
      </c>
      <c r="D72" s="93">
        <f>C72</f>
        <v>62500</v>
      </c>
      <c r="E72" s="93">
        <f>D72</f>
        <v>62500</v>
      </c>
      <c r="F72" s="94">
        <f>E72</f>
        <v>62500</v>
      </c>
      <c r="G72" s="92">
        <v>400000</v>
      </c>
      <c r="H72" s="92">
        <v>400000</v>
      </c>
    </row>
    <row r="73" spans="1:8" s="99" customFormat="1" ht="36.75" customHeight="1" x14ac:dyDescent="0.25">
      <c r="A73" s="69" t="s">
        <v>77</v>
      </c>
      <c r="B73" s="90">
        <f>C73+D73+E73+F73</f>
        <v>280000</v>
      </c>
      <c r="C73" s="90">
        <v>0</v>
      </c>
      <c r="D73" s="90">
        <v>280000</v>
      </c>
      <c r="E73" s="90">
        <v>0</v>
      </c>
      <c r="F73" s="91">
        <v>0</v>
      </c>
      <c r="G73" s="92">
        <v>300000</v>
      </c>
      <c r="H73" s="92">
        <v>320000</v>
      </c>
    </row>
    <row r="74" spans="1:8" s="99" customFormat="1" ht="36.75" customHeight="1" x14ac:dyDescent="0.25">
      <c r="A74" s="69" t="s">
        <v>78</v>
      </c>
      <c r="B74" s="90">
        <f t="shared" si="10"/>
        <v>1200000</v>
      </c>
      <c r="C74" s="90">
        <v>675000</v>
      </c>
      <c r="D74" s="90">
        <v>175000</v>
      </c>
      <c r="E74" s="90">
        <v>175000</v>
      </c>
      <c r="F74" s="91">
        <v>175000</v>
      </c>
      <c r="G74" s="92">
        <f>B74</f>
        <v>1200000</v>
      </c>
      <c r="H74" s="92">
        <f>B74</f>
        <v>1200000</v>
      </c>
    </row>
    <row r="75" spans="1:8" s="99" customFormat="1" ht="36.75" customHeight="1" x14ac:dyDescent="0.25">
      <c r="A75" s="69" t="s">
        <v>79</v>
      </c>
      <c r="B75" s="90">
        <f t="shared" si="10"/>
        <v>100000</v>
      </c>
      <c r="C75" s="90">
        <v>0</v>
      </c>
      <c r="D75" s="90">
        <v>100000</v>
      </c>
      <c r="E75" s="90">
        <v>0</v>
      </c>
      <c r="F75" s="91">
        <v>0</v>
      </c>
      <c r="G75" s="92">
        <v>100000</v>
      </c>
      <c r="H75" s="92">
        <v>100000</v>
      </c>
    </row>
    <row r="76" spans="1:8" s="99" customFormat="1" ht="121.5" customHeight="1" x14ac:dyDescent="0.25">
      <c r="A76" s="50" t="s">
        <v>80</v>
      </c>
      <c r="B76" s="95">
        <f>E76</f>
        <v>1044577</v>
      </c>
      <c r="C76" s="96">
        <v>0</v>
      </c>
      <c r="D76" s="96">
        <v>0</v>
      </c>
      <c r="E76" s="96">
        <v>1044577</v>
      </c>
      <c r="F76" s="97">
        <v>0</v>
      </c>
      <c r="G76" s="80">
        <v>0</v>
      </c>
      <c r="H76" s="80">
        <v>0</v>
      </c>
    </row>
    <row r="77" spans="1:8" s="81" customFormat="1" ht="36.75" customHeight="1" x14ac:dyDescent="0.25">
      <c r="A77" s="100" t="s">
        <v>81</v>
      </c>
      <c r="B77" s="90">
        <v>200000</v>
      </c>
      <c r="C77" s="93">
        <v>0</v>
      </c>
      <c r="D77" s="93">
        <v>0</v>
      </c>
      <c r="E77" s="93">
        <v>200000</v>
      </c>
      <c r="F77" s="94">
        <v>0</v>
      </c>
      <c r="G77" s="92">
        <v>182800</v>
      </c>
      <c r="H77" s="92">
        <v>0</v>
      </c>
    </row>
    <row r="78" spans="1:8" s="81" customFormat="1" ht="57" customHeight="1" x14ac:dyDescent="0.25">
      <c r="A78" s="100" t="s">
        <v>82</v>
      </c>
      <c r="B78" s="90">
        <f>C78+D78+E78+F78</f>
        <v>800000</v>
      </c>
      <c r="C78" s="93">
        <v>0</v>
      </c>
      <c r="D78" s="93">
        <v>800000</v>
      </c>
      <c r="E78" s="93">
        <v>0</v>
      </c>
      <c r="F78" s="94">
        <v>0</v>
      </c>
      <c r="G78" s="92">
        <v>0</v>
      </c>
      <c r="H78" s="92">
        <v>0</v>
      </c>
    </row>
    <row r="79" spans="1:8" s="81" customFormat="1" ht="60.75" customHeight="1" x14ac:dyDescent="0.25">
      <c r="A79" s="100" t="s">
        <v>83</v>
      </c>
      <c r="B79" s="90">
        <f t="shared" si="10"/>
        <v>473864.21</v>
      </c>
      <c r="C79" s="93">
        <v>0</v>
      </c>
      <c r="D79" s="93">
        <v>473864.21</v>
      </c>
      <c r="E79" s="93">
        <v>0</v>
      </c>
      <c r="F79" s="94">
        <v>0</v>
      </c>
      <c r="G79" s="92">
        <v>0</v>
      </c>
      <c r="H79" s="92">
        <v>0</v>
      </c>
    </row>
    <row r="80" spans="1:8" s="81" customFormat="1" ht="36.75" customHeight="1" x14ac:dyDescent="0.25">
      <c r="A80" s="101" t="s">
        <v>6</v>
      </c>
      <c r="B80" s="102">
        <f t="shared" ref="B80:H80" si="11">SUM(B70:B79)</f>
        <v>6134895</v>
      </c>
      <c r="C80" s="102">
        <f t="shared" si="11"/>
        <v>1723953.79</v>
      </c>
      <c r="D80" s="102">
        <f t="shared" si="11"/>
        <v>1891364.21</v>
      </c>
      <c r="E80" s="102">
        <f t="shared" si="11"/>
        <v>1482077</v>
      </c>
      <c r="F80" s="103">
        <f t="shared" si="11"/>
        <v>1037500</v>
      </c>
      <c r="G80" s="104">
        <f t="shared" si="11"/>
        <v>4032711.9416</v>
      </c>
      <c r="H80" s="104">
        <f t="shared" si="11"/>
        <v>3935908.4192639999</v>
      </c>
    </row>
    <row r="81" spans="1:8" ht="36.75" customHeight="1" x14ac:dyDescent="0.25">
      <c r="A81" s="125" t="s">
        <v>54</v>
      </c>
      <c r="B81" s="126"/>
      <c r="C81" s="126"/>
      <c r="D81" s="126"/>
      <c r="E81" s="126"/>
      <c r="F81" s="126"/>
      <c r="G81" s="126"/>
      <c r="H81" s="127"/>
    </row>
    <row r="82" spans="1:8" s="99" customFormat="1" ht="36.75" customHeight="1" x14ac:dyDescent="0.25">
      <c r="A82" s="105" t="s">
        <v>55</v>
      </c>
      <c r="B82" s="19">
        <f>C82+D82+E82+F82</f>
        <v>609700</v>
      </c>
      <c r="C82" s="19">
        <f>130910+21515</f>
        <v>152425</v>
      </c>
      <c r="D82" s="19">
        <f>C82</f>
        <v>152425</v>
      </c>
      <c r="E82" s="19">
        <f>D82</f>
        <v>152425</v>
      </c>
      <c r="F82" s="23">
        <f>E82</f>
        <v>152425</v>
      </c>
      <c r="G82" s="14">
        <f>B82</f>
        <v>609700</v>
      </c>
      <c r="H82" s="14">
        <f>B82</f>
        <v>609700</v>
      </c>
    </row>
    <row r="83" spans="1:8" s="99" customFormat="1" ht="36.75" customHeight="1" x14ac:dyDescent="0.25">
      <c r="A83" s="106" t="s">
        <v>6</v>
      </c>
      <c r="B83" s="26">
        <f>SUM(B82)</f>
        <v>609700</v>
      </c>
      <c r="C83" s="26">
        <f t="shared" ref="C83:H83" si="12">C82</f>
        <v>152425</v>
      </c>
      <c r="D83" s="26">
        <f t="shared" si="12"/>
        <v>152425</v>
      </c>
      <c r="E83" s="26">
        <f t="shared" si="12"/>
        <v>152425</v>
      </c>
      <c r="F83" s="27">
        <f t="shared" si="12"/>
        <v>152425</v>
      </c>
      <c r="G83" s="22">
        <f t="shared" si="12"/>
        <v>609700</v>
      </c>
      <c r="H83" s="22">
        <f t="shared" si="12"/>
        <v>609700</v>
      </c>
    </row>
    <row r="84" spans="1:8" ht="36.75" customHeight="1" x14ac:dyDescent="0.25">
      <c r="A84" s="128" t="s">
        <v>61</v>
      </c>
      <c r="B84" s="129"/>
      <c r="C84" s="129"/>
      <c r="D84" s="129"/>
      <c r="E84" s="129"/>
      <c r="F84" s="129"/>
      <c r="G84" s="129"/>
      <c r="H84" s="130"/>
    </row>
    <row r="85" spans="1:8" ht="36.75" customHeight="1" x14ac:dyDescent="0.25">
      <c r="A85" s="107" t="s">
        <v>57</v>
      </c>
      <c r="B85" s="30">
        <f>C85+D85+E85+F85</f>
        <v>5000000</v>
      </c>
      <c r="C85" s="30">
        <v>5000000</v>
      </c>
      <c r="D85" s="30">
        <v>0</v>
      </c>
      <c r="E85" s="30">
        <v>0</v>
      </c>
      <c r="F85" s="40">
        <v>0</v>
      </c>
      <c r="G85" s="41">
        <v>0</v>
      </c>
      <c r="H85" s="41">
        <v>0</v>
      </c>
    </row>
    <row r="86" spans="1:8" ht="36.75" customHeight="1" x14ac:dyDescent="0.25">
      <c r="A86" s="108" t="s">
        <v>6</v>
      </c>
      <c r="B86" s="26">
        <f>SUM(B85)</f>
        <v>5000000</v>
      </c>
      <c r="C86" s="26">
        <f t="shared" ref="C86:H86" si="13">C85</f>
        <v>5000000</v>
      </c>
      <c r="D86" s="26">
        <f t="shared" si="13"/>
        <v>0</v>
      </c>
      <c r="E86" s="26">
        <f t="shared" si="13"/>
        <v>0</v>
      </c>
      <c r="F86" s="27">
        <f t="shared" si="13"/>
        <v>0</v>
      </c>
      <c r="G86" s="22">
        <f t="shared" si="13"/>
        <v>0</v>
      </c>
      <c r="H86" s="22">
        <f t="shared" si="13"/>
        <v>0</v>
      </c>
    </row>
    <row r="87" spans="1:8" ht="36.75" customHeight="1" x14ac:dyDescent="0.25">
      <c r="A87" s="76" t="s">
        <v>58</v>
      </c>
      <c r="B87" s="77">
        <f>B86+B83+B80+B68+B64+B58+B54+B46+B43+B40+B36+B33+B30+B22+B18+B5</f>
        <v>31320720</v>
      </c>
      <c r="C87" s="77"/>
      <c r="D87" s="77"/>
      <c r="E87" s="77"/>
      <c r="F87" s="77"/>
      <c r="G87" s="78"/>
      <c r="H87" s="79"/>
    </row>
    <row r="88" spans="1:8" ht="36.75" customHeight="1" x14ac:dyDescent="0.25">
      <c r="A88" s="123" t="s">
        <v>60</v>
      </c>
      <c r="B88" s="122"/>
      <c r="C88" s="122"/>
      <c r="D88" s="122"/>
      <c r="E88" s="122"/>
      <c r="F88" s="122"/>
      <c r="G88" s="122"/>
      <c r="H88" s="124"/>
    </row>
    <row r="89" spans="1:8" ht="36.75" customHeight="1" x14ac:dyDescent="0.25">
      <c r="A89" s="131" t="s">
        <v>49</v>
      </c>
      <c r="B89" s="126"/>
      <c r="C89" s="126"/>
      <c r="D89" s="126"/>
      <c r="E89" s="126"/>
      <c r="F89" s="126"/>
      <c r="G89" s="126"/>
      <c r="H89" s="127"/>
    </row>
    <row r="90" spans="1:8" ht="36.75" customHeight="1" x14ac:dyDescent="0.25">
      <c r="A90" s="11" t="s">
        <v>84</v>
      </c>
      <c r="B90" s="61">
        <f>C90+D90+E90+F90</f>
        <v>160000</v>
      </c>
      <c r="C90" s="61">
        <v>0</v>
      </c>
      <c r="D90" s="61">
        <v>160000</v>
      </c>
      <c r="E90" s="61">
        <v>0</v>
      </c>
      <c r="F90" s="62">
        <v>0</v>
      </c>
      <c r="G90" s="14">
        <v>160000</v>
      </c>
      <c r="H90" s="14">
        <v>160000</v>
      </c>
    </row>
    <row r="91" spans="1:8" ht="36.75" customHeight="1" x14ac:dyDescent="0.25">
      <c r="A91" s="70" t="s">
        <v>6</v>
      </c>
      <c r="B91" s="66">
        <f>B90</f>
        <v>160000</v>
      </c>
      <c r="C91" s="66">
        <f>C90</f>
        <v>0</v>
      </c>
      <c r="D91" s="66">
        <f>D90</f>
        <v>160000</v>
      </c>
      <c r="E91" s="66">
        <v>0</v>
      </c>
      <c r="F91" s="67">
        <v>0</v>
      </c>
      <c r="G91" s="22">
        <f>G90</f>
        <v>160000</v>
      </c>
      <c r="H91" s="22">
        <f>H90</f>
        <v>160000</v>
      </c>
    </row>
    <row r="92" spans="1:8" ht="36.75" customHeight="1" x14ac:dyDescent="0.25">
      <c r="A92" s="133" t="s">
        <v>50</v>
      </c>
      <c r="B92" s="134"/>
      <c r="C92" s="134"/>
      <c r="D92" s="134"/>
      <c r="E92" s="134"/>
      <c r="F92" s="134"/>
      <c r="G92" s="134"/>
      <c r="H92" s="135"/>
    </row>
    <row r="93" spans="1:8" ht="36.75" customHeight="1" x14ac:dyDescent="0.25">
      <c r="A93" s="29" t="s">
        <v>19</v>
      </c>
      <c r="B93" s="30">
        <f>C93+D93+E93+F93</f>
        <v>240000</v>
      </c>
      <c r="C93" s="30">
        <v>60000</v>
      </c>
      <c r="D93" s="30">
        <v>60000</v>
      </c>
      <c r="E93" s="30">
        <v>60000</v>
      </c>
      <c r="F93" s="40">
        <v>60000</v>
      </c>
      <c r="G93" s="41">
        <f>B93</f>
        <v>240000</v>
      </c>
      <c r="H93" s="41">
        <f>B93</f>
        <v>240000</v>
      </c>
    </row>
    <row r="94" spans="1:8" ht="36.75" customHeight="1" x14ac:dyDescent="0.25">
      <c r="A94" s="1" t="s">
        <v>20</v>
      </c>
      <c r="B94" s="19">
        <f>C94+D94+E94+F94</f>
        <v>120000</v>
      </c>
      <c r="C94" s="19">
        <v>30000</v>
      </c>
      <c r="D94" s="19">
        <v>30000</v>
      </c>
      <c r="E94" s="19">
        <v>30000</v>
      </c>
      <c r="F94" s="23">
        <v>30000</v>
      </c>
      <c r="G94" s="14">
        <f>B94</f>
        <v>120000</v>
      </c>
      <c r="H94" s="14">
        <f>B94</f>
        <v>120000</v>
      </c>
    </row>
    <row r="95" spans="1:8" ht="36.75" customHeight="1" x14ac:dyDescent="0.25">
      <c r="A95" s="1" t="s">
        <v>12</v>
      </c>
      <c r="B95" s="19">
        <f t="shared" ref="B95:B105" si="14">C95+D95+E95+F95</f>
        <v>1300000</v>
      </c>
      <c r="C95" s="19">
        <v>400000</v>
      </c>
      <c r="D95" s="19">
        <v>250000</v>
      </c>
      <c r="E95" s="19">
        <v>250000</v>
      </c>
      <c r="F95" s="23">
        <v>400000</v>
      </c>
      <c r="G95" s="14">
        <f>B95</f>
        <v>1300000</v>
      </c>
      <c r="H95" s="14">
        <f>G95</f>
        <v>1300000</v>
      </c>
    </row>
    <row r="96" spans="1:8" ht="36.75" customHeight="1" x14ac:dyDescent="0.25">
      <c r="A96" s="1" t="s">
        <v>13</v>
      </c>
      <c r="B96" s="19">
        <f t="shared" si="14"/>
        <v>120000</v>
      </c>
      <c r="C96" s="19">
        <v>45000</v>
      </c>
      <c r="D96" s="19">
        <v>15000</v>
      </c>
      <c r="E96" s="19">
        <v>15000</v>
      </c>
      <c r="F96" s="23">
        <v>45000</v>
      </c>
      <c r="G96" s="14">
        <f>B96</f>
        <v>120000</v>
      </c>
      <c r="H96" s="14">
        <f>B96</f>
        <v>120000</v>
      </c>
    </row>
    <row r="97" spans="1:8" ht="36.75" customHeight="1" x14ac:dyDescent="0.25">
      <c r="A97" s="1" t="s">
        <v>52</v>
      </c>
      <c r="B97" s="19">
        <f t="shared" si="14"/>
        <v>12000</v>
      </c>
      <c r="C97" s="19">
        <v>3000</v>
      </c>
      <c r="D97" s="19">
        <v>3000</v>
      </c>
      <c r="E97" s="19">
        <v>3000</v>
      </c>
      <c r="F97" s="23">
        <v>3000</v>
      </c>
      <c r="G97" s="14">
        <f>B97</f>
        <v>12000</v>
      </c>
      <c r="H97" s="14">
        <f>G97</f>
        <v>12000</v>
      </c>
    </row>
    <row r="98" spans="1:8" ht="36.75" customHeight="1" x14ac:dyDescent="0.25">
      <c r="A98" s="1" t="s">
        <v>85</v>
      </c>
      <c r="B98" s="30">
        <f t="shared" si="14"/>
        <v>189600</v>
      </c>
      <c r="C98" s="30">
        <v>47400</v>
      </c>
      <c r="D98" s="30">
        <v>47400</v>
      </c>
      <c r="E98" s="30">
        <v>47400</v>
      </c>
      <c r="F98" s="40">
        <v>47400</v>
      </c>
      <c r="G98" s="14">
        <f t="shared" ref="G98:G103" si="15">B98</f>
        <v>189600</v>
      </c>
      <c r="H98" s="14">
        <f>B98</f>
        <v>189600</v>
      </c>
    </row>
    <row r="99" spans="1:8" ht="65.25" customHeight="1" x14ac:dyDescent="0.25">
      <c r="A99" s="1" t="s">
        <v>86</v>
      </c>
      <c r="B99" s="30">
        <f t="shared" si="14"/>
        <v>820000</v>
      </c>
      <c r="C99" s="30">
        <f>430000+300000</f>
        <v>730000</v>
      </c>
      <c r="D99" s="30">
        <v>30000</v>
      </c>
      <c r="E99" s="30">
        <v>30000</v>
      </c>
      <c r="F99" s="40">
        <v>30000</v>
      </c>
      <c r="G99" s="14">
        <f t="shared" si="15"/>
        <v>820000</v>
      </c>
      <c r="H99" s="14">
        <f>B99</f>
        <v>820000</v>
      </c>
    </row>
    <row r="100" spans="1:8" ht="36.75" customHeight="1" x14ac:dyDescent="0.25">
      <c r="A100" s="1" t="s">
        <v>51</v>
      </c>
      <c r="B100" s="30">
        <f>C100+D100+E100+F100</f>
        <v>100000</v>
      </c>
      <c r="C100" s="30">
        <v>25000</v>
      </c>
      <c r="D100" s="30">
        <v>25000</v>
      </c>
      <c r="E100" s="30">
        <v>25000</v>
      </c>
      <c r="F100" s="40">
        <v>25000</v>
      </c>
      <c r="G100" s="14">
        <f t="shared" si="15"/>
        <v>100000</v>
      </c>
      <c r="H100" s="14">
        <f>B100</f>
        <v>100000</v>
      </c>
    </row>
    <row r="101" spans="1:8" ht="36.75" customHeight="1" x14ac:dyDescent="0.25">
      <c r="A101" s="1" t="s">
        <v>87</v>
      </c>
      <c r="B101" s="30">
        <f t="shared" si="14"/>
        <v>200000</v>
      </c>
      <c r="C101" s="30">
        <v>50000</v>
      </c>
      <c r="D101" s="30">
        <v>50000</v>
      </c>
      <c r="E101" s="30">
        <v>50000</v>
      </c>
      <c r="F101" s="40">
        <v>50000</v>
      </c>
      <c r="G101" s="14">
        <f t="shared" si="15"/>
        <v>200000</v>
      </c>
      <c r="H101" s="14">
        <f>G101</f>
        <v>200000</v>
      </c>
    </row>
    <row r="102" spans="1:8" ht="36.75" customHeight="1" x14ac:dyDescent="0.25">
      <c r="A102" s="1" t="s">
        <v>88</v>
      </c>
      <c r="B102" s="19">
        <f t="shared" si="14"/>
        <v>20000</v>
      </c>
      <c r="C102" s="19">
        <v>5000</v>
      </c>
      <c r="D102" s="19">
        <v>5000</v>
      </c>
      <c r="E102" s="19">
        <v>5000</v>
      </c>
      <c r="F102" s="23">
        <v>5000</v>
      </c>
      <c r="G102" s="14">
        <f t="shared" si="15"/>
        <v>20000</v>
      </c>
      <c r="H102" s="14">
        <f>B102</f>
        <v>20000</v>
      </c>
    </row>
    <row r="103" spans="1:8" ht="36.75" customHeight="1" x14ac:dyDescent="0.25">
      <c r="A103" s="1" t="s">
        <v>89</v>
      </c>
      <c r="B103" s="19">
        <f t="shared" si="14"/>
        <v>300000</v>
      </c>
      <c r="C103" s="19">
        <v>150000</v>
      </c>
      <c r="D103" s="19">
        <v>50000</v>
      </c>
      <c r="E103" s="19">
        <v>50000</v>
      </c>
      <c r="F103" s="23">
        <v>50000</v>
      </c>
      <c r="G103" s="14">
        <f t="shared" si="15"/>
        <v>300000</v>
      </c>
      <c r="H103" s="14">
        <f>B103</f>
        <v>300000</v>
      </c>
    </row>
    <row r="104" spans="1:8" ht="36.75" customHeight="1" x14ac:dyDescent="0.25">
      <c r="A104" s="29" t="s">
        <v>90</v>
      </c>
      <c r="B104" s="30">
        <f>C104+D104+E104+F104</f>
        <v>1056000</v>
      </c>
      <c r="C104" s="30">
        <f>132000*2</f>
        <v>264000</v>
      </c>
      <c r="D104" s="30">
        <f t="shared" ref="D104:F105" si="16">C104</f>
        <v>264000</v>
      </c>
      <c r="E104" s="30">
        <f t="shared" si="16"/>
        <v>264000</v>
      </c>
      <c r="F104" s="40">
        <f t="shared" si="16"/>
        <v>264000</v>
      </c>
      <c r="G104" s="41">
        <v>0</v>
      </c>
      <c r="H104" s="41">
        <v>0</v>
      </c>
    </row>
    <row r="105" spans="1:8" ht="36.75" customHeight="1" x14ac:dyDescent="0.25">
      <c r="A105" s="29" t="s">
        <v>91</v>
      </c>
      <c r="B105" s="30">
        <f t="shared" si="14"/>
        <v>314400</v>
      </c>
      <c r="C105" s="30">
        <f>39300*2</f>
        <v>78600</v>
      </c>
      <c r="D105" s="30">
        <f t="shared" si="16"/>
        <v>78600</v>
      </c>
      <c r="E105" s="30">
        <f t="shared" si="16"/>
        <v>78600</v>
      </c>
      <c r="F105" s="40">
        <f t="shared" si="16"/>
        <v>78600</v>
      </c>
      <c r="G105" s="41">
        <v>0</v>
      </c>
      <c r="H105" s="41">
        <v>0</v>
      </c>
    </row>
    <row r="106" spans="1:8" ht="36.75" customHeight="1" x14ac:dyDescent="0.25">
      <c r="A106" s="9" t="s">
        <v>6</v>
      </c>
      <c r="B106" s="26">
        <f>B105+B104+B102+B101+B100+B99+B98+B97+B96+B95+B94+B93+B103</f>
        <v>4792000</v>
      </c>
      <c r="C106" s="26">
        <f>C105+C104+C102+C101+C100+C99+C98+C97+C96+C95+C94+C93</f>
        <v>1738000</v>
      </c>
      <c r="D106" s="26">
        <f>D105+D104+D102+D101+D100+D99+D98+D97+D96+D95+D94+D93</f>
        <v>858000</v>
      </c>
      <c r="E106" s="26">
        <f>E105+E104+E102+E101+E100+E99+E98+E97+E96+E95+E94+E93</f>
        <v>858000</v>
      </c>
      <c r="F106" s="27">
        <f>F105+F104+F102+F101+F100+F99+F98+F97+F96+F95+F94+F93</f>
        <v>1038000</v>
      </c>
      <c r="G106" s="71">
        <f>SUM(G93:G105)</f>
        <v>3421600</v>
      </c>
      <c r="H106" s="71">
        <f>SUM(H93:H105)</f>
        <v>3421600</v>
      </c>
    </row>
    <row r="107" spans="1:8" ht="36.75" customHeight="1" x14ac:dyDescent="0.25">
      <c r="A107" s="133" t="s">
        <v>53</v>
      </c>
      <c r="B107" s="129"/>
      <c r="C107" s="129"/>
      <c r="D107" s="129"/>
      <c r="E107" s="129"/>
      <c r="F107" s="129"/>
      <c r="G107" s="129"/>
      <c r="H107" s="130"/>
    </row>
    <row r="108" spans="1:8" ht="36.75" customHeight="1" x14ac:dyDescent="0.25">
      <c r="A108" s="1" t="s">
        <v>19</v>
      </c>
      <c r="B108" s="19">
        <f t="shared" ref="B108:B113" si="17">C108+D108+E108+F108</f>
        <v>120000</v>
      </c>
      <c r="C108" s="19">
        <v>30000</v>
      </c>
      <c r="D108" s="19">
        <f t="shared" ref="D108:F109" si="18">C108</f>
        <v>30000</v>
      </c>
      <c r="E108" s="19">
        <f t="shared" si="18"/>
        <v>30000</v>
      </c>
      <c r="F108" s="23">
        <f t="shared" si="18"/>
        <v>30000</v>
      </c>
      <c r="G108" s="34">
        <f>B108</f>
        <v>120000</v>
      </c>
      <c r="H108" s="34">
        <f>B108</f>
        <v>120000</v>
      </c>
    </row>
    <row r="109" spans="1:8" ht="36.75" customHeight="1" x14ac:dyDescent="0.25">
      <c r="A109" s="1" t="s">
        <v>20</v>
      </c>
      <c r="B109" s="19">
        <f t="shared" si="17"/>
        <v>34000</v>
      </c>
      <c r="C109" s="19">
        <v>8500</v>
      </c>
      <c r="D109" s="19">
        <f t="shared" si="18"/>
        <v>8500</v>
      </c>
      <c r="E109" s="19">
        <f t="shared" si="18"/>
        <v>8500</v>
      </c>
      <c r="F109" s="23">
        <f t="shared" si="18"/>
        <v>8500</v>
      </c>
      <c r="G109" s="34">
        <f>B109</f>
        <v>34000</v>
      </c>
      <c r="H109" s="34">
        <f>B109</f>
        <v>34000</v>
      </c>
    </row>
    <row r="110" spans="1:8" ht="36.75" customHeight="1" x14ac:dyDescent="0.25">
      <c r="A110" s="1" t="s">
        <v>13</v>
      </c>
      <c r="B110" s="19">
        <f t="shared" si="17"/>
        <v>100000</v>
      </c>
      <c r="C110" s="19">
        <v>25000</v>
      </c>
      <c r="D110" s="19">
        <v>25000</v>
      </c>
      <c r="E110" s="19">
        <v>25000</v>
      </c>
      <c r="F110" s="23">
        <v>25000</v>
      </c>
      <c r="G110" s="34">
        <f>B110</f>
        <v>100000</v>
      </c>
      <c r="H110" s="34">
        <f>B110</f>
        <v>100000</v>
      </c>
    </row>
    <row r="111" spans="1:8" ht="36.75" customHeight="1" x14ac:dyDescent="0.25">
      <c r="A111" s="1" t="s">
        <v>16</v>
      </c>
      <c r="B111" s="19">
        <f t="shared" si="17"/>
        <v>100000</v>
      </c>
      <c r="C111" s="19">
        <v>25000</v>
      </c>
      <c r="D111" s="19">
        <v>25000</v>
      </c>
      <c r="E111" s="19">
        <v>25000</v>
      </c>
      <c r="F111" s="23">
        <v>25000</v>
      </c>
      <c r="G111" s="34">
        <f>B111</f>
        <v>100000</v>
      </c>
      <c r="H111" s="34">
        <f>B111</f>
        <v>100000</v>
      </c>
    </row>
    <row r="112" spans="1:8" ht="36.75" customHeight="1" x14ac:dyDescent="0.25">
      <c r="A112" s="29" t="s">
        <v>90</v>
      </c>
      <c r="B112" s="30">
        <f>C112+D112+E112+F112</f>
        <v>344000</v>
      </c>
      <c r="C112" s="30">
        <f>43000*2</f>
        <v>86000</v>
      </c>
      <c r="D112" s="30">
        <f>C112</f>
        <v>86000</v>
      </c>
      <c r="E112" s="30">
        <f>C112</f>
        <v>86000</v>
      </c>
      <c r="F112" s="40">
        <f>E112</f>
        <v>86000</v>
      </c>
      <c r="G112" s="41">
        <v>0</v>
      </c>
      <c r="H112" s="41">
        <v>0</v>
      </c>
    </row>
    <row r="113" spans="1:8" ht="36.75" customHeight="1" x14ac:dyDescent="0.25">
      <c r="A113" s="29" t="s">
        <v>91</v>
      </c>
      <c r="B113" s="30">
        <f t="shared" si="17"/>
        <v>104000</v>
      </c>
      <c r="C113" s="30">
        <f>13000*2</f>
        <v>26000</v>
      </c>
      <c r="D113" s="30">
        <f>C113</f>
        <v>26000</v>
      </c>
      <c r="E113" s="30">
        <f>D113</f>
        <v>26000</v>
      </c>
      <c r="F113" s="40">
        <f>E113</f>
        <v>26000</v>
      </c>
      <c r="G113" s="41">
        <v>0</v>
      </c>
      <c r="H113" s="41">
        <v>0</v>
      </c>
    </row>
    <row r="114" spans="1:8" ht="36.75" customHeight="1" x14ac:dyDescent="0.25">
      <c r="A114" s="9" t="s">
        <v>6</v>
      </c>
      <c r="B114" s="26">
        <f t="shared" ref="B114:H114" si="19">SUM(B108:B113)</f>
        <v>802000</v>
      </c>
      <c r="C114" s="26">
        <f t="shared" si="19"/>
        <v>200500</v>
      </c>
      <c r="D114" s="26">
        <f t="shared" si="19"/>
        <v>200500</v>
      </c>
      <c r="E114" s="26">
        <f t="shared" si="19"/>
        <v>200500</v>
      </c>
      <c r="F114" s="27">
        <f t="shared" si="19"/>
        <v>200500</v>
      </c>
      <c r="G114" s="71">
        <f t="shared" si="19"/>
        <v>354000</v>
      </c>
      <c r="H114" s="71">
        <f t="shared" si="19"/>
        <v>354000</v>
      </c>
    </row>
    <row r="115" spans="1:8" ht="36.75" customHeight="1" x14ac:dyDescent="0.25">
      <c r="A115" s="118" t="s">
        <v>56</v>
      </c>
      <c r="B115" s="119"/>
      <c r="C115" s="119"/>
      <c r="D115" s="119"/>
      <c r="E115" s="119"/>
      <c r="F115" s="119"/>
      <c r="G115" s="119"/>
      <c r="H115" s="120"/>
    </row>
    <row r="116" spans="1:8" ht="36.75" customHeight="1" x14ac:dyDescent="0.25">
      <c r="A116" s="1" t="s">
        <v>19</v>
      </c>
      <c r="B116" s="19">
        <f t="shared" ref="B116:B120" si="20">C116+D116+E116+F116</f>
        <v>1448000</v>
      </c>
      <c r="C116" s="19">
        <v>362000</v>
      </c>
      <c r="D116" s="19">
        <f t="shared" ref="D116:F117" si="21">C116</f>
        <v>362000</v>
      </c>
      <c r="E116" s="19">
        <f t="shared" si="21"/>
        <v>362000</v>
      </c>
      <c r="F116" s="23">
        <f t="shared" si="21"/>
        <v>362000</v>
      </c>
      <c r="G116" s="14">
        <f t="shared" ref="G116:G121" si="22">B116</f>
        <v>1448000</v>
      </c>
      <c r="H116" s="14">
        <f t="shared" ref="H116:H121" si="23">G116</f>
        <v>1448000</v>
      </c>
    </row>
    <row r="117" spans="1:8" ht="36.75" customHeight="1" x14ac:dyDescent="0.25">
      <c r="A117" s="1" t="s">
        <v>20</v>
      </c>
      <c r="B117" s="19">
        <f>C117+D117+E117+F117</f>
        <v>440000</v>
      </c>
      <c r="C117" s="19">
        <v>110000</v>
      </c>
      <c r="D117" s="19">
        <f t="shared" si="21"/>
        <v>110000</v>
      </c>
      <c r="E117" s="19">
        <f t="shared" si="21"/>
        <v>110000</v>
      </c>
      <c r="F117" s="23">
        <f t="shared" si="21"/>
        <v>110000</v>
      </c>
      <c r="G117" s="14">
        <f t="shared" si="22"/>
        <v>440000</v>
      </c>
      <c r="H117" s="14">
        <f t="shared" si="23"/>
        <v>440000</v>
      </c>
    </row>
    <row r="118" spans="1:8" ht="36.75" customHeight="1" x14ac:dyDescent="0.25">
      <c r="A118" s="1" t="s">
        <v>13</v>
      </c>
      <c r="B118" s="19">
        <f t="shared" si="20"/>
        <v>30100</v>
      </c>
      <c r="C118" s="19">
        <v>100</v>
      </c>
      <c r="D118" s="19">
        <v>10000</v>
      </c>
      <c r="E118" s="19">
        <v>10000</v>
      </c>
      <c r="F118" s="23">
        <v>10000</v>
      </c>
      <c r="G118" s="14">
        <f t="shared" si="22"/>
        <v>30100</v>
      </c>
      <c r="H118" s="14">
        <f t="shared" si="23"/>
        <v>30100</v>
      </c>
    </row>
    <row r="119" spans="1:8" ht="36.75" customHeight="1" x14ac:dyDescent="0.25">
      <c r="A119" s="29" t="s">
        <v>92</v>
      </c>
      <c r="B119" s="30">
        <f>C119+D119+E119+F119</f>
        <v>545000</v>
      </c>
      <c r="C119" s="30">
        <v>500000</v>
      </c>
      <c r="D119" s="30">
        <v>0</v>
      </c>
      <c r="E119" s="30">
        <v>45000</v>
      </c>
      <c r="F119" s="40">
        <v>0</v>
      </c>
      <c r="G119" s="41">
        <f t="shared" si="22"/>
        <v>545000</v>
      </c>
      <c r="H119" s="41">
        <f t="shared" si="23"/>
        <v>545000</v>
      </c>
    </row>
    <row r="120" spans="1:8" ht="36.75" customHeight="1" x14ac:dyDescent="0.25">
      <c r="A120" s="29" t="s">
        <v>93</v>
      </c>
      <c r="B120" s="30">
        <f t="shared" si="20"/>
        <v>60000</v>
      </c>
      <c r="C120" s="30">
        <v>30000</v>
      </c>
      <c r="D120" s="30">
        <v>0</v>
      </c>
      <c r="E120" s="30">
        <v>0</v>
      </c>
      <c r="F120" s="40">
        <v>30000</v>
      </c>
      <c r="G120" s="41">
        <f t="shared" si="22"/>
        <v>60000</v>
      </c>
      <c r="H120" s="41">
        <f t="shared" si="23"/>
        <v>60000</v>
      </c>
    </row>
    <row r="121" spans="1:8" ht="36.75" customHeight="1" x14ac:dyDescent="0.25">
      <c r="A121" s="29" t="s">
        <v>94</v>
      </c>
      <c r="B121" s="30">
        <f>C121+D121+E121+F121</f>
        <v>100000</v>
      </c>
      <c r="C121" s="30">
        <v>25000</v>
      </c>
      <c r="D121" s="30">
        <v>25000</v>
      </c>
      <c r="E121" s="30">
        <v>25000</v>
      </c>
      <c r="F121" s="40">
        <v>25000</v>
      </c>
      <c r="G121" s="41">
        <f t="shared" si="22"/>
        <v>100000</v>
      </c>
      <c r="H121" s="41">
        <f t="shared" si="23"/>
        <v>100000</v>
      </c>
    </row>
    <row r="122" spans="1:8" s="117" customFormat="1" ht="36.75" customHeight="1" x14ac:dyDescent="0.25">
      <c r="A122" s="113" t="s">
        <v>6</v>
      </c>
      <c r="B122" s="114">
        <f t="shared" ref="B122:H122" si="24">SUM(B116:B121)</f>
        <v>2623100</v>
      </c>
      <c r="C122" s="114">
        <f t="shared" si="24"/>
        <v>1027100</v>
      </c>
      <c r="D122" s="114">
        <f t="shared" si="24"/>
        <v>507000</v>
      </c>
      <c r="E122" s="114">
        <f t="shared" si="24"/>
        <v>552000</v>
      </c>
      <c r="F122" s="115">
        <f t="shared" si="24"/>
        <v>537000</v>
      </c>
      <c r="G122" s="116">
        <f t="shared" si="24"/>
        <v>2623100</v>
      </c>
      <c r="H122" s="116">
        <f t="shared" si="24"/>
        <v>2623100</v>
      </c>
    </row>
    <row r="123" spans="1:8" ht="36.75" customHeight="1" x14ac:dyDescent="0.25">
      <c r="A123" s="72" t="s">
        <v>58</v>
      </c>
      <c r="B123" s="74">
        <f>B122+B114+B106+B91</f>
        <v>8377100</v>
      </c>
      <c r="C123" s="73"/>
      <c r="D123" s="73"/>
      <c r="E123" s="73"/>
      <c r="F123" s="73"/>
      <c r="G123" s="73"/>
      <c r="H123" s="73"/>
    </row>
    <row r="124" spans="1:8" ht="36.75" customHeight="1" x14ac:dyDescent="0.25">
      <c r="B124" s="75"/>
    </row>
    <row r="125" spans="1:8" ht="36.75" customHeight="1" x14ac:dyDescent="0.25">
      <c r="B125" s="75"/>
    </row>
  </sheetData>
  <mergeCells count="22">
    <mergeCell ref="A34:H34"/>
    <mergeCell ref="A3:H3"/>
    <mergeCell ref="A6:H6"/>
    <mergeCell ref="A19:H19"/>
    <mergeCell ref="A23:H23"/>
    <mergeCell ref="A31:H31"/>
    <mergeCell ref="A115:H115"/>
    <mergeCell ref="A1:H1"/>
    <mergeCell ref="A88:H88"/>
    <mergeCell ref="A81:H81"/>
    <mergeCell ref="A84:H84"/>
    <mergeCell ref="A89:H89"/>
    <mergeCell ref="A65:H65"/>
    <mergeCell ref="A69:H69"/>
    <mergeCell ref="A92:H92"/>
    <mergeCell ref="A107:H107"/>
    <mergeCell ref="A37:H37"/>
    <mergeCell ref="A41:H41"/>
    <mergeCell ref="A44:H44"/>
    <mergeCell ref="A47:H47"/>
    <mergeCell ref="A55:H55"/>
    <mergeCell ref="A59:H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2022-03-04T12:29:36Z</dcterms:modified>
</cp:coreProperties>
</file>